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Форма_1" sheetId="1" r:id="rId1"/>
    <sheet name="Форма_2" sheetId="2" r:id="rId2"/>
    <sheet name="Форма_3" sheetId="3" r:id="rId3"/>
  </sheets>
  <definedNames>
    <definedName name="_xlnm.Print_Titles" localSheetId="0">'Форма_1'!$12:$12</definedName>
    <definedName name="_xlnm.Print_Titles" localSheetId="1">'Форма_2'!$13:$13</definedName>
  </definedNames>
  <calcPr fullCalcOnLoad="1"/>
</workbook>
</file>

<file path=xl/comments2.xml><?xml version="1.0" encoding="utf-8"?>
<comments xmlns="http://schemas.openxmlformats.org/spreadsheetml/2006/main">
  <authors>
    <author>Economy12</author>
  </authors>
  <commentList>
    <comment ref="B16" authorId="0">
      <text>
        <r>
          <rPr>
            <b/>
            <sz val="8"/>
            <rFont val="Tahoma"/>
            <family val="0"/>
          </rPr>
          <t>Economy12:</t>
        </r>
        <r>
          <rPr>
            <sz val="8"/>
            <rFont val="Tahoma"/>
            <family val="0"/>
          </rPr>
          <t xml:space="preserve">
"Услуги связи" отражает расходы по оплате услуг связи, в том числе оплату использования телефонных, телеграфных каналов связи (в том числе регистрация сокращенных телеграфных адресов), каналов передачи данных (информации), услуг почтовой связи (в т.ч. оплата услуг фельдъегерской и специальной связи), документальной электросвязи, радиосвязи и мобильных телесистем, сотовой и пейджинговой связи, глобальной информационной сети Интернет, соединительных, специальных и прямых линий связи, а также расходы, связанные с предоставлением доступа к каналам связи (установка телефонов и других средств связи).</t>
        </r>
      </text>
    </comment>
    <comment ref="B17" authorId="0">
      <text>
        <r>
          <rPr>
            <b/>
            <sz val="8"/>
            <rFont val="Tahoma"/>
            <family val="0"/>
          </rPr>
          <t>Economy12:</t>
        </r>
        <r>
          <rPr>
            <sz val="8"/>
            <rFont val="Tahoma"/>
            <family val="0"/>
          </rPr>
          <t xml:space="preserve">
"Транспортные услуги" отражает расходы по оплате транспортных услуг, оказываемых сторонними организациями, в том числе оплату: найма транспортных средств, услуг по пассажирским и грузовым перевозкам; транспортных расходов по служебным командировкам; стоимости переезда и иных транспортных расходов, осуществляемых в соответствии с законодательством Российской Федерации и связанных с перемещением работников, военнослужащих и членов их семей к месту работы (службы), месту жительства; оплатой стоимости переезда к месту жительства осужденных, освобождаемых от ограничения свободы, ареста или лишения свободы на определенный срок, а также другие транспортные услуги (за исключением расходов на обязательное страхование гражданской ответственности владельцев транспортных средств).</t>
        </r>
      </text>
    </comment>
    <comment ref="B18" authorId="0">
      <text>
        <r>
          <rPr>
            <b/>
            <sz val="8"/>
            <rFont val="Tahoma"/>
            <family val="0"/>
          </rPr>
          <t>Economy12:</t>
        </r>
        <r>
          <rPr>
            <sz val="8"/>
            <rFont val="Tahoma"/>
            <family val="0"/>
          </rPr>
          <t xml:space="preserve">
"Коммунальные услуги" отражает расходы по оплате коммунальных услуг, в том числе оплату отопления, в том числе технологических нужд; потребления газа (включая его транспортировку по газораспределительным сетям и плату за снабженческо-сбытовые услуги); потребления электроэнергии для хозяйственных, производственных, технических, лечебных, научных, учебных и других целей; водоснабжения (в том числе горячего), канализации, ассенизации.</t>
        </r>
      </text>
    </comment>
  </commentList>
</comments>
</file>

<file path=xl/sharedStrings.xml><?xml version="1.0" encoding="utf-8"?>
<sst xmlns="http://schemas.openxmlformats.org/spreadsheetml/2006/main" count="288" uniqueCount="143">
  <si>
    <t> (единиц)</t>
  </si>
  <si>
    <t>№ строки</t>
  </si>
  <si>
    <t>Всего по торгам и другим способам закупок</t>
  </si>
  <si>
    <t>В том числе</t>
  </si>
  <si>
    <t>по видам торгов</t>
  </si>
  <si>
    <t>конкурсы</t>
  </si>
  <si>
    <t>аукционы</t>
  </si>
  <si>
    <t>путем запроса котировок</t>
  </si>
  <si>
    <t>у единственного источника</t>
  </si>
  <si>
    <t>на товарных биржах</t>
  </si>
  <si>
    <t>закупки малого объема</t>
  </si>
  <si>
    <t>открытые</t>
  </si>
  <si>
    <t>закрытые</t>
  </si>
  <si>
    <t>из них в электронной форме</t>
  </si>
  <si>
    <t xml:space="preserve">2. Количество заключенных контрактов и сделок    </t>
  </si>
  <si>
    <t>из них по результатам     торгов, проведенных в электронной форме</t>
  </si>
  <si>
    <t xml:space="preserve">1. Общее количество заявок, поданных для участия в торгах (лотах) и закупках   </t>
  </si>
  <si>
    <t>из них в торгах, проведенных в электронной форме</t>
  </si>
  <si>
    <t>Х</t>
  </si>
  <si>
    <t>3. Отозвано заявок участниками торгов и закупок</t>
  </si>
  <si>
    <t xml:space="preserve">5. Количество обжалований по размещению заказов          </t>
  </si>
  <si>
    <t>3. Общая стоимость заключенных контрактов и сделок</t>
  </si>
  <si>
    <t>из них по торгам, проведенным в электронной форме</t>
  </si>
  <si>
    <t>Наименование показателей</t>
  </si>
  <si>
    <t xml:space="preserve">                  (тыс. рублей)</t>
  </si>
  <si>
    <t>всего</t>
  </si>
  <si>
    <t>Приобретение услуг</t>
  </si>
  <si>
    <t>Оплата услуг связи</t>
  </si>
  <si>
    <t>Транспортные услуги</t>
  </si>
  <si>
    <t>Оплата коммунальных услуг</t>
  </si>
  <si>
    <t>Арендная плата за пользование имуществом</t>
  </si>
  <si>
    <t>Оплата содержания помещений</t>
  </si>
  <si>
    <t>Прочие услуги</t>
  </si>
  <si>
    <t>Безвозвратные и безвозмездные перечисления государственным и муниципальным организациям</t>
  </si>
  <si>
    <t>Безвозвратные и безвозмездные перечисления  организациям, за исключением государственных и муниципальных</t>
  </si>
  <si>
    <t>Пособия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</si>
  <si>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</si>
  <si>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</si>
  <si>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</si>
  <si>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</si>
  <si>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активов</t>
  </si>
  <si>
    <t>ИТОГО РАСХОДОВ</t>
  </si>
  <si>
    <t>Текущие расходы</t>
  </si>
  <si>
    <t>Перечень закупаемой продукции в соответствии с экономической классификацией расходов бюджетов Российской Федерации</t>
  </si>
  <si>
    <t>в том числе из республи-канского (местного) бюджета</t>
  </si>
  <si>
    <t>в том числе из респуб-ликанского (местного) бюджета</t>
  </si>
  <si>
    <t>х</t>
  </si>
  <si>
    <t>(наименование государственного /муниципального/ заказчика)</t>
  </si>
  <si>
    <t xml:space="preserve">о размещении государственного /муниципального/ заказа Чувашской Республики </t>
  </si>
  <si>
    <t xml:space="preserve">о сводном объеме государственного /муниципального/ заказа Чувашской Республики </t>
  </si>
  <si>
    <t>без проведения торгов</t>
  </si>
  <si>
    <t>по способам размещения заказов</t>
  </si>
  <si>
    <t xml:space="preserve">с организациями инвалидов   </t>
  </si>
  <si>
    <t>по решению суда</t>
  </si>
  <si>
    <t>I. Количественная характеристика торгов и других способов размещения заказов</t>
  </si>
  <si>
    <t>II. Количественная характеристика участников торгов и других способов размещения заказов</t>
  </si>
  <si>
    <t>III. Стоимостная характеристика торгов и других способов размещения заказов, тыс. рублей</t>
  </si>
  <si>
    <t xml:space="preserve">заявок организаций инвалидов   </t>
  </si>
  <si>
    <t>4. Количество заявок участников, выигравших торги  (лоты) и другие способы размещения заказов</t>
  </si>
  <si>
    <t>из них, выигравших торги, проведенные в электронной форме</t>
  </si>
  <si>
    <t>заявок организаций инвалидов</t>
  </si>
  <si>
    <t>по решению органа по контролю</t>
  </si>
  <si>
    <t xml:space="preserve">1. Суммарная начальная цена контрактов (лотов), выставленных на торги и сумма контрактов (сделок) по другим способам размещения заказов     </t>
  </si>
  <si>
    <t>2. Общая стоимость предложений победителей торгов и других способов размещения заказов</t>
  </si>
  <si>
    <t>с организациями инвалидов</t>
  </si>
  <si>
    <t>в том          числе из респуб-ликанского (местного) бюджета</t>
  </si>
  <si>
    <t>в том числе                                                по субъектам малого предпринимательства</t>
  </si>
  <si>
    <t>по учреждениям уголовно-исполнительной системы</t>
  </si>
  <si>
    <t xml:space="preserve">по организациям инвалидов   </t>
  </si>
  <si>
    <t>закупки у единственного источника</t>
  </si>
  <si>
    <t>с учреждениями УИС</t>
  </si>
  <si>
    <t>Из строки 104 - количество заключенных контрактов и сделок со вторым участником торгов, запросов котировок</t>
  </si>
  <si>
    <t xml:space="preserve">Из строки 201 - заявок отечественных участников торгов       </t>
  </si>
  <si>
    <t>из них:                                                     заявок субъектов малого предпринимательства</t>
  </si>
  <si>
    <t>заявок учреждений УИС</t>
  </si>
  <si>
    <t xml:space="preserve">- участником не внесены денежные средства в качестве обеспечения       </t>
  </si>
  <si>
    <t xml:space="preserve">- заявка не отвечала требованиям, предусмотренным документацией по закупке   </t>
  </si>
  <si>
    <t xml:space="preserve">Из строки 215:                                                                                 заявок отечественных участников торгов          </t>
  </si>
  <si>
    <t>из них:                                                          заявок субъектов малого предпринимательства</t>
  </si>
  <si>
    <t>в том числе:                                                         по решению суда</t>
  </si>
  <si>
    <t>Из строки 101 - проведено совместных торгов</t>
  </si>
  <si>
    <t>2. Не допущено заявок к  участию в торгах (лотах) и  закупках</t>
  </si>
  <si>
    <t>Из нее - суммарная начальная цена контрактов (лотов), выставленных на совместные торги</t>
  </si>
  <si>
    <t>Из строки 304 - затраты заказчика на организацию размещения заказов на поставки товаров, выполнение работ, оказание услуг</t>
  </si>
  <si>
    <t>Из строки 304 - заключенных со вторым участником торгов, запросов котировок</t>
  </si>
  <si>
    <t>Из строки 304 - с отечественными участниками торгов</t>
  </si>
  <si>
    <t>из них:                                                             с субъектами малого предпринимательства</t>
  </si>
  <si>
    <t>4. Сумма изменения стоимости заключенных контрактов</t>
  </si>
  <si>
    <t>5. Общая стоимость расторгнутых контрактов и   сделок</t>
  </si>
  <si>
    <t>С В Е Д Е Н И Я</t>
  </si>
  <si>
    <t>Форма № 1</t>
  </si>
  <si>
    <t>Форма № 2</t>
  </si>
  <si>
    <t>по результатам торгов, запросам котировок</t>
  </si>
  <si>
    <t>Фактически закуплено в отчетном периоде</t>
  </si>
  <si>
    <t>при размещении государственного /муниципального/ заказа Чувашской Республики</t>
  </si>
  <si>
    <t>(тыс.рублей)</t>
  </si>
  <si>
    <t>№ п/п</t>
  </si>
  <si>
    <t>Дата закупки</t>
  </si>
  <si>
    <t>Вид закупки</t>
  </si>
  <si>
    <t xml:space="preserve">Стоимость заключенного  контракта          </t>
  </si>
  <si>
    <t>Бюджетная эффективность абсолютная         (гр.5 - гр.6 - гр.7)</t>
  </si>
  <si>
    <t>ВСЕГО</t>
  </si>
  <si>
    <t xml:space="preserve"> </t>
  </si>
  <si>
    <t>Форма № 3</t>
  </si>
  <si>
    <t>1. Всего проведено торгов (лотов) и других способов размещения заказов</t>
  </si>
  <si>
    <t xml:space="preserve">Из строки 104 - количество заключенных контрактов и сделок с отечественными участниками торгов  </t>
  </si>
  <si>
    <t>из них:                                                                с субъектами малого предпринимательства</t>
  </si>
  <si>
    <t>в том числе:                                                      по соглашению сторон</t>
  </si>
  <si>
    <t>Из строки 201 - количество заявок, поданных для участия в совместных торгах</t>
  </si>
  <si>
    <t>Из строки 208 - по причинам:                                                    - участником представлены  недостоверные сведения или не представлены документы, определенные Законом</t>
  </si>
  <si>
    <t xml:space="preserve">- участник не отвечал требованиям, установленным Законом  </t>
  </si>
  <si>
    <t>по результа-там несостоявш. торгов, запросов котировок</t>
  </si>
  <si>
    <t>3. Заключено дополнительных соглашений, изменений к контрактам, договорам</t>
  </si>
  <si>
    <t>4. Расторгнуто контрактов и сделок</t>
  </si>
  <si>
    <t>** - учитываются все заказы, размещенные путем проведения конкурсов, аукционов, запросов котировок, также заказы, размещенные  у единственного источника по результатам несостоявшихся торгов и запросов котировок</t>
  </si>
  <si>
    <t>Начальная цена контракта, выставленная заказчиком</t>
  </si>
  <si>
    <r>
      <t>Предмет закупки</t>
    </r>
    <r>
      <rPr>
        <b/>
        <sz val="12"/>
        <color indexed="60"/>
        <rFont val="Times New Roman"/>
        <family val="1"/>
      </rPr>
      <t>**</t>
    </r>
  </si>
  <si>
    <t>Затраты заказчика на организацию и проведение торгов</t>
  </si>
  <si>
    <t>Бюджетная эффективность относительная (гр.8 : гр.5)х100</t>
  </si>
  <si>
    <t>* - расчет бюджетной эффективности производится нарастающим итогом с начала года</t>
  </si>
  <si>
    <t>Объем закупаемой продукции                                          на 2009 год</t>
  </si>
  <si>
    <t xml:space="preserve">5. Количество размещений заказов, признанных недействительными </t>
  </si>
  <si>
    <r>
      <t>Расчет бюджетной эффективности</t>
    </r>
    <r>
      <rPr>
        <sz val="12"/>
        <color indexed="60"/>
        <rFont val="Times New Roman"/>
        <family val="1"/>
      </rPr>
      <t xml:space="preserve">*   </t>
    </r>
  </si>
  <si>
    <t>КЦ</t>
  </si>
  <si>
    <t>Ремонт грунтовых дорог</t>
  </si>
  <si>
    <t>ОК</t>
  </si>
  <si>
    <t>Строительство жилья</t>
  </si>
  <si>
    <t>ОА</t>
  </si>
  <si>
    <t>Приобретение квартиры</t>
  </si>
  <si>
    <t>Ремонт крыши адмздания</t>
  </si>
  <si>
    <t>Облицовка фасада здания</t>
  </si>
  <si>
    <t>Капремонт парка культуры и отдыха</t>
  </si>
  <si>
    <t>Приобретение крана</t>
  </si>
  <si>
    <t>по сельскитм поселениям Яльчикского района</t>
  </si>
  <si>
    <t>по сельским поселениям Яльчикского района</t>
  </si>
  <si>
    <r>
      <t xml:space="preserve">по сельским поселениям </t>
    </r>
    <r>
      <rPr>
        <b/>
        <u val="single"/>
        <sz val="10"/>
        <color indexed="18"/>
        <rFont val="Times New Roman"/>
        <family val="1"/>
      </rPr>
      <t>Яльчикского района</t>
    </r>
  </si>
  <si>
    <r>
      <t xml:space="preserve">за девять месцев </t>
    </r>
    <r>
      <rPr>
        <b/>
        <u val="single"/>
        <sz val="10"/>
        <color indexed="18"/>
        <rFont val="Times New Roman"/>
        <family val="1"/>
      </rPr>
      <t xml:space="preserve"> </t>
    </r>
    <r>
      <rPr>
        <b/>
        <sz val="10"/>
        <color indexed="18"/>
        <rFont val="Times New Roman"/>
        <family val="1"/>
      </rPr>
      <t>2009 года</t>
    </r>
  </si>
  <si>
    <t xml:space="preserve">за девять месяцев 2009 года </t>
  </si>
  <si>
    <t>за девять месяцев 2009 года</t>
  </si>
  <si>
    <t>Ремонт ограды "Ырсамай"</t>
  </si>
  <si>
    <t>5.</t>
  </si>
  <si>
    <t>Строительство дома для многодетной семьижилья</t>
  </si>
  <si>
    <t>Ремонт дороги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</si>
</sst>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sz val="14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8" fontId="1" fillId="0" borderId="16" xfId="0" applyNumberFormat="1" applyFont="1" applyBorder="1" applyAlignment="1">
      <alignment horizontal="center" vertical="center" wrapText="1"/>
    </xf>
    <xf numFmtId="168" fontId="2" fillId="4" borderId="16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right" vertical="top" wrapText="1"/>
    </xf>
    <xf numFmtId="0" fontId="26" fillId="0" borderId="12" xfId="0" applyFont="1" applyBorder="1" applyAlignment="1">
      <alignment horizontal="right" vertical="top" wrapText="1"/>
    </xf>
    <xf numFmtId="168" fontId="26" fillId="0" borderId="12" xfId="0" applyNumberFormat="1" applyFont="1" applyBorder="1" applyAlignment="1">
      <alignment horizontal="right" vertical="top" wrapText="1"/>
    </xf>
    <xf numFmtId="0" fontId="27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center" wrapText="1"/>
    </xf>
    <xf numFmtId="14" fontId="26" fillId="0" borderId="15" xfId="0" applyNumberFormat="1" applyFont="1" applyBorder="1" applyAlignment="1">
      <alignment horizontal="right" vertical="top" wrapText="1"/>
    </xf>
    <xf numFmtId="0" fontId="33" fillId="0" borderId="17" xfId="0" applyFont="1" applyFill="1" applyBorder="1" applyAlignment="1" applyProtection="1">
      <alignment horizontal="center" vertical="top" wrapText="1"/>
      <protection/>
    </xf>
    <xf numFmtId="0" fontId="33" fillId="0" borderId="10" xfId="0" applyFont="1" applyFill="1" applyBorder="1" applyAlignment="1" applyProtection="1">
      <alignment vertical="top" wrapText="1"/>
      <protection/>
    </xf>
    <xf numFmtId="0" fontId="26" fillId="4" borderId="15" xfId="0" applyFont="1" applyFill="1" applyBorder="1" applyAlignment="1">
      <alignment horizontal="center" vertical="center" wrapText="1"/>
    </xf>
    <xf numFmtId="0" fontId="26" fillId="0" borderId="18" xfId="0" applyFont="1" applyBorder="1" applyAlignment="1" applyProtection="1">
      <alignment horizontal="center" vertical="top" wrapText="1"/>
      <protection/>
    </xf>
    <xf numFmtId="0" fontId="26" fillId="0" borderId="19" xfId="0" applyFont="1" applyBorder="1" applyAlignment="1" applyProtection="1">
      <alignment vertical="top" wrapText="1"/>
      <protection/>
    </xf>
    <xf numFmtId="0" fontId="26" fillId="0" borderId="20" xfId="0" applyFont="1" applyBorder="1" applyAlignment="1" applyProtection="1">
      <alignment horizontal="center" vertical="top" wrapText="1"/>
      <protection/>
    </xf>
    <xf numFmtId="0" fontId="26" fillId="0" borderId="11" xfId="0" applyFont="1" applyBorder="1" applyAlignment="1" applyProtection="1">
      <alignment vertical="top" wrapText="1"/>
      <protection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3" fillId="0" borderId="18" xfId="0" applyFont="1" applyBorder="1" applyAlignment="1" applyProtection="1">
      <alignment horizontal="center" vertical="top" wrapText="1"/>
      <protection/>
    </xf>
    <xf numFmtId="0" fontId="27" fillId="0" borderId="19" xfId="0" applyFont="1" applyBorder="1" applyAlignment="1" applyProtection="1">
      <alignment vertical="top" wrapText="1"/>
      <protection/>
    </xf>
    <xf numFmtId="0" fontId="26" fillId="0" borderId="21" xfId="0" applyFont="1" applyBorder="1" applyAlignment="1" applyProtection="1">
      <alignment horizontal="center" vertical="top" wrapText="1"/>
      <protection/>
    </xf>
    <xf numFmtId="0" fontId="26" fillId="0" borderId="16" xfId="0" applyFont="1" applyBorder="1" applyAlignment="1" applyProtection="1">
      <alignment vertical="top" wrapText="1"/>
      <protection/>
    </xf>
    <xf numFmtId="0" fontId="34" fillId="4" borderId="15" xfId="0" applyFont="1" applyFill="1" applyBorder="1" applyAlignment="1">
      <alignment horizontal="center" vertical="center" wrapText="1"/>
    </xf>
    <xf numFmtId="167" fontId="26" fillId="24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/>
    </xf>
    <xf numFmtId="168" fontId="26" fillId="0" borderId="15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18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0" fontId="0" fillId="0" borderId="27" xfId="0" applyBorder="1" applyAlignment="1">
      <alignment/>
    </xf>
    <xf numFmtId="0" fontId="33" fillId="0" borderId="18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Zeros="0" tabSelected="1" view="pageBreakPreview" zoomScale="85" zoomScaleNormal="75" zoomScaleSheetLayoutView="85" zoomScalePageLayoutView="0" workbookViewId="0" topLeftCell="A1">
      <selection activeCell="F56" sqref="F56"/>
    </sheetView>
  </sheetViews>
  <sheetFormatPr defaultColWidth="9.00390625" defaultRowHeight="12.75"/>
  <cols>
    <col min="1" max="1" width="40.125" style="7" customWidth="1"/>
    <col min="2" max="2" width="6.75390625" style="7" customWidth="1"/>
    <col min="3" max="3" width="11.625" style="7" customWidth="1"/>
    <col min="4" max="4" width="9.125" style="7" customWidth="1"/>
    <col min="5" max="5" width="8.75390625" style="7" customWidth="1"/>
    <col min="6" max="6" width="9.25390625" style="7" customWidth="1"/>
    <col min="7" max="7" width="8.875" style="7" customWidth="1"/>
    <col min="8" max="9" width="10.375" style="7" customWidth="1"/>
    <col min="10" max="10" width="12.375" style="7" customWidth="1"/>
    <col min="11" max="11" width="9.00390625" style="7" customWidth="1"/>
    <col min="12" max="16384" width="9.125" style="7" customWidth="1"/>
  </cols>
  <sheetData>
    <row r="1" spans="10:12" ht="12.75">
      <c r="J1" s="86" t="s">
        <v>90</v>
      </c>
      <c r="K1" s="86"/>
      <c r="L1" s="86"/>
    </row>
    <row r="2" spans="3:7" ht="12.75">
      <c r="C2" s="17"/>
      <c r="D2" s="85" t="s">
        <v>89</v>
      </c>
      <c r="E2" s="85"/>
      <c r="F2" s="85"/>
      <c r="G2" s="17"/>
    </row>
    <row r="3" spans="2:9" ht="12.75">
      <c r="B3" s="21" t="s">
        <v>48</v>
      </c>
      <c r="C3" s="21"/>
      <c r="D3" s="21"/>
      <c r="E3" s="21"/>
      <c r="F3" s="21"/>
      <c r="G3" s="21"/>
      <c r="H3" s="21"/>
      <c r="I3" s="20"/>
    </row>
    <row r="4" spans="3:7" ht="12.75">
      <c r="C4" s="85" t="s">
        <v>135</v>
      </c>
      <c r="D4" s="85"/>
      <c r="E4" s="85"/>
      <c r="F4" s="85"/>
      <c r="G4" s="85"/>
    </row>
    <row r="5" spans="1:7" ht="12.75">
      <c r="A5" s="3"/>
      <c r="C5" s="87" t="s">
        <v>47</v>
      </c>
      <c r="D5" s="87"/>
      <c r="E5" s="87"/>
      <c r="F5" s="87"/>
      <c r="G5" s="87"/>
    </row>
    <row r="6" spans="1:7" ht="12.75">
      <c r="A6" s="3"/>
      <c r="C6" s="85" t="s">
        <v>136</v>
      </c>
      <c r="D6" s="85"/>
      <c r="E6" s="85"/>
      <c r="F6" s="85"/>
      <c r="G6" s="85"/>
    </row>
    <row r="7" spans="1:12" ht="12.75">
      <c r="A7" s="4"/>
      <c r="L7" s="7" t="s">
        <v>0</v>
      </c>
    </row>
    <row r="8" spans="1:12" ht="23.25" customHeight="1">
      <c r="A8" s="71" t="s">
        <v>23</v>
      </c>
      <c r="B8" s="82" t="s">
        <v>1</v>
      </c>
      <c r="C8" s="82" t="s">
        <v>2</v>
      </c>
      <c r="D8" s="73" t="s">
        <v>3</v>
      </c>
      <c r="E8" s="74"/>
      <c r="F8" s="74"/>
      <c r="G8" s="74"/>
      <c r="H8" s="74"/>
      <c r="I8" s="74"/>
      <c r="J8" s="74"/>
      <c r="K8" s="74"/>
      <c r="L8" s="75"/>
    </row>
    <row r="9" spans="1:12" ht="13.5" customHeight="1">
      <c r="A9" s="72"/>
      <c r="B9" s="83"/>
      <c r="C9" s="83"/>
      <c r="D9" s="76" t="s">
        <v>4</v>
      </c>
      <c r="E9" s="84"/>
      <c r="F9" s="84"/>
      <c r="G9" s="77"/>
      <c r="H9" s="76" t="s">
        <v>51</v>
      </c>
      <c r="I9" s="84"/>
      <c r="J9" s="84"/>
      <c r="K9" s="84"/>
      <c r="L9" s="77"/>
    </row>
    <row r="10" spans="1:12" ht="24.75" customHeight="1">
      <c r="A10" s="72"/>
      <c r="B10" s="83"/>
      <c r="C10" s="83"/>
      <c r="D10" s="76" t="s">
        <v>5</v>
      </c>
      <c r="E10" s="77"/>
      <c r="F10" s="76" t="s">
        <v>6</v>
      </c>
      <c r="G10" s="77"/>
      <c r="H10" s="71" t="s">
        <v>7</v>
      </c>
      <c r="I10" s="73" t="s">
        <v>69</v>
      </c>
      <c r="J10" s="74"/>
      <c r="K10" s="75"/>
      <c r="L10" s="71" t="s">
        <v>9</v>
      </c>
    </row>
    <row r="11" spans="1:12" ht="69" customHeight="1">
      <c r="A11" s="72"/>
      <c r="B11" s="83"/>
      <c r="C11" s="83"/>
      <c r="D11" s="9" t="s">
        <v>11</v>
      </c>
      <c r="E11" s="6" t="s">
        <v>12</v>
      </c>
      <c r="F11" s="6" t="s">
        <v>11</v>
      </c>
      <c r="G11" s="6" t="s">
        <v>12</v>
      </c>
      <c r="H11" s="72"/>
      <c r="I11" s="10" t="s">
        <v>50</v>
      </c>
      <c r="J11" s="10" t="s">
        <v>111</v>
      </c>
      <c r="K11" s="9" t="s">
        <v>10</v>
      </c>
      <c r="L11" s="72"/>
    </row>
    <row r="12" spans="1:12" ht="16.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</row>
    <row r="13" spans="1:12" ht="15.75" customHeight="1">
      <c r="A13" s="79" t="s">
        <v>54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</row>
    <row r="14" spans="1:12" ht="27.75" customHeight="1">
      <c r="A14" s="11" t="s">
        <v>104</v>
      </c>
      <c r="B14" s="13">
        <v>101</v>
      </c>
      <c r="C14" s="19">
        <f>SUM(D14:L14)</f>
        <v>134</v>
      </c>
      <c r="D14" s="13">
        <f>1+1+2+1+1+1+1+1+1</f>
        <v>10</v>
      </c>
      <c r="E14" s="13"/>
      <c r="F14" s="13">
        <f>1+1+1+1</f>
        <v>4</v>
      </c>
      <c r="G14" s="13"/>
      <c r="H14" s="13">
        <v>5</v>
      </c>
      <c r="I14" s="13">
        <f>3+3+3+3+4+3+3+4+3</f>
        <v>29</v>
      </c>
      <c r="J14" s="13"/>
      <c r="K14" s="13">
        <f>4+6+14+8+3+7+21+13+10</f>
        <v>86</v>
      </c>
      <c r="L14" s="15"/>
    </row>
    <row r="15" spans="1:12" ht="27.75" customHeight="1">
      <c r="A15" s="11" t="s">
        <v>13</v>
      </c>
      <c r="B15" s="13">
        <v>102</v>
      </c>
      <c r="C15" s="19">
        <f aca="true" t="shared" si="0" ref="C15:C27">SUM(D15:L15)</f>
        <v>0</v>
      </c>
      <c r="D15" s="13" t="s">
        <v>18</v>
      </c>
      <c r="E15" s="13" t="s">
        <v>18</v>
      </c>
      <c r="F15" s="13"/>
      <c r="G15" s="13" t="s">
        <v>18</v>
      </c>
      <c r="H15" s="13" t="s">
        <v>18</v>
      </c>
      <c r="I15" s="13" t="s">
        <v>18</v>
      </c>
      <c r="J15" s="13"/>
      <c r="K15" s="13" t="s">
        <v>18</v>
      </c>
      <c r="L15" s="15"/>
    </row>
    <row r="16" spans="1:12" ht="27.75" customHeight="1">
      <c r="A16" s="11" t="s">
        <v>80</v>
      </c>
      <c r="B16" s="13">
        <v>103</v>
      </c>
      <c r="C16" s="19">
        <f t="shared" si="0"/>
        <v>0</v>
      </c>
      <c r="D16" s="13"/>
      <c r="E16" s="13"/>
      <c r="F16" s="13"/>
      <c r="G16" s="13"/>
      <c r="H16" s="13" t="s">
        <v>18</v>
      </c>
      <c r="I16" s="13" t="s">
        <v>18</v>
      </c>
      <c r="J16" s="13"/>
      <c r="K16" s="13" t="s">
        <v>18</v>
      </c>
      <c r="L16" s="13" t="s">
        <v>18</v>
      </c>
    </row>
    <row r="17" spans="1:12" ht="27.75" customHeight="1">
      <c r="A17" s="11" t="s">
        <v>14</v>
      </c>
      <c r="B17" s="13">
        <v>104</v>
      </c>
      <c r="C17" s="19">
        <f t="shared" si="0"/>
        <v>134</v>
      </c>
      <c r="D17" s="13">
        <f>1+1+2+1+1+1+1+1+1</f>
        <v>10</v>
      </c>
      <c r="E17" s="13"/>
      <c r="F17" s="13">
        <f>1+1+1+1</f>
        <v>4</v>
      </c>
      <c r="G17" s="13"/>
      <c r="H17" s="13">
        <v>5</v>
      </c>
      <c r="I17" s="13">
        <f>3+3+3+3+4+3+3+4+3</f>
        <v>29</v>
      </c>
      <c r="J17" s="13"/>
      <c r="K17" s="13">
        <f>4+6+14+8+3+7+21+13+10</f>
        <v>86</v>
      </c>
      <c r="L17" s="15"/>
    </row>
    <row r="18" spans="1:12" ht="30" customHeight="1">
      <c r="A18" s="11" t="s">
        <v>15</v>
      </c>
      <c r="B18" s="13">
        <v>105</v>
      </c>
      <c r="C18" s="19">
        <f t="shared" si="0"/>
        <v>0</v>
      </c>
      <c r="D18" s="13" t="s">
        <v>18</v>
      </c>
      <c r="E18" s="13" t="s">
        <v>18</v>
      </c>
      <c r="F18" s="13"/>
      <c r="G18" s="13" t="s">
        <v>18</v>
      </c>
      <c r="H18" s="13" t="s">
        <v>18</v>
      </c>
      <c r="I18" s="13" t="s">
        <v>18</v>
      </c>
      <c r="J18" s="13"/>
      <c r="K18" s="13" t="s">
        <v>18</v>
      </c>
      <c r="L18" s="15"/>
    </row>
    <row r="19" spans="1:12" ht="40.5" customHeight="1">
      <c r="A19" s="11" t="s">
        <v>71</v>
      </c>
      <c r="B19" s="15">
        <v>106</v>
      </c>
      <c r="C19" s="19">
        <f t="shared" si="0"/>
        <v>0</v>
      </c>
      <c r="D19" s="15"/>
      <c r="E19" s="15"/>
      <c r="F19" s="15"/>
      <c r="G19" s="15"/>
      <c r="H19" s="15"/>
      <c r="I19" s="13" t="s">
        <v>18</v>
      </c>
      <c r="J19" s="13" t="s">
        <v>18</v>
      </c>
      <c r="K19" s="13" t="s">
        <v>18</v>
      </c>
      <c r="L19" s="13" t="s">
        <v>18</v>
      </c>
    </row>
    <row r="20" spans="1:12" ht="40.5" customHeight="1">
      <c r="A20" s="11" t="s">
        <v>105</v>
      </c>
      <c r="B20" s="15">
        <v>107</v>
      </c>
      <c r="C20" s="19">
        <f t="shared" si="0"/>
        <v>134</v>
      </c>
      <c r="D20" s="13">
        <f>1+1+2+1+1+1+1+1+1</f>
        <v>10</v>
      </c>
      <c r="E20" s="13"/>
      <c r="F20" s="13">
        <f>1+1+1+1</f>
        <v>4</v>
      </c>
      <c r="G20" s="13"/>
      <c r="H20" s="13">
        <v>5</v>
      </c>
      <c r="I20" s="13">
        <f>3+3+3+3+4+3+3+4+3</f>
        <v>29</v>
      </c>
      <c r="J20" s="13"/>
      <c r="K20" s="13">
        <f>4+6+14+8+3+7+21+13+10</f>
        <v>86</v>
      </c>
      <c r="L20" s="15"/>
    </row>
    <row r="21" spans="1:12" ht="26.25" customHeight="1">
      <c r="A21" s="12" t="s">
        <v>106</v>
      </c>
      <c r="B21" s="13">
        <v>108</v>
      </c>
      <c r="C21" s="19">
        <f t="shared" si="0"/>
        <v>48</v>
      </c>
      <c r="D21" s="15">
        <f>1+2+1+1+1+2+1+1</f>
        <v>10</v>
      </c>
      <c r="E21" s="15"/>
      <c r="F21" s="13">
        <v>4</v>
      </c>
      <c r="G21" s="15"/>
      <c r="H21" s="15">
        <v>5</v>
      </c>
      <c r="I21" s="15"/>
      <c r="J21" s="15"/>
      <c r="K21" s="15">
        <f>4+5+14+6</f>
        <v>29</v>
      </c>
      <c r="L21" s="15"/>
    </row>
    <row r="22" spans="1:12" ht="27" customHeight="1">
      <c r="A22" s="11" t="s">
        <v>70</v>
      </c>
      <c r="B22" s="13">
        <v>109</v>
      </c>
      <c r="C22" s="19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5"/>
    </row>
    <row r="23" spans="1:12" ht="20.25" customHeight="1">
      <c r="A23" s="11" t="s">
        <v>52</v>
      </c>
      <c r="B23" s="13">
        <v>110</v>
      </c>
      <c r="C23" s="19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5"/>
    </row>
    <row r="24" spans="1:12" ht="27" customHeight="1">
      <c r="A24" s="11" t="s">
        <v>112</v>
      </c>
      <c r="B24" s="13">
        <v>111</v>
      </c>
      <c r="C24" s="19"/>
      <c r="D24" s="13"/>
      <c r="E24" s="13"/>
      <c r="F24" s="13"/>
      <c r="G24" s="13"/>
      <c r="H24" s="13"/>
      <c r="I24" s="13"/>
      <c r="J24" s="13"/>
      <c r="K24" s="13"/>
      <c r="L24" s="15"/>
    </row>
    <row r="25" spans="1:12" ht="16.5" customHeight="1">
      <c r="A25" s="11" t="s">
        <v>113</v>
      </c>
      <c r="B25" s="13">
        <v>112</v>
      </c>
      <c r="C25" s="19">
        <f t="shared" si="0"/>
        <v>0</v>
      </c>
      <c r="D25" s="13"/>
      <c r="E25" s="13"/>
      <c r="F25" s="13"/>
      <c r="G25" s="13"/>
      <c r="H25" s="13"/>
      <c r="I25" s="13"/>
      <c r="J25" s="13"/>
      <c r="K25" s="13"/>
      <c r="L25" s="15"/>
    </row>
    <row r="26" spans="1:12" ht="24" customHeight="1">
      <c r="A26" s="12" t="s">
        <v>107</v>
      </c>
      <c r="B26" s="13">
        <v>113</v>
      </c>
      <c r="C26" s="19">
        <f t="shared" si="0"/>
        <v>0</v>
      </c>
      <c r="D26" s="13"/>
      <c r="E26" s="13"/>
      <c r="F26" s="13"/>
      <c r="G26" s="13"/>
      <c r="H26" s="13"/>
      <c r="I26" s="13"/>
      <c r="J26" s="13"/>
      <c r="K26" s="13"/>
      <c r="L26" s="15"/>
    </row>
    <row r="27" spans="1:12" ht="18.75" customHeight="1">
      <c r="A27" s="11" t="s">
        <v>53</v>
      </c>
      <c r="B27" s="13">
        <v>114</v>
      </c>
      <c r="C27" s="19">
        <f t="shared" si="0"/>
        <v>0</v>
      </c>
      <c r="D27" s="13"/>
      <c r="E27" s="13"/>
      <c r="F27" s="13"/>
      <c r="G27" s="13"/>
      <c r="H27" s="13"/>
      <c r="I27" s="13"/>
      <c r="J27" s="13"/>
      <c r="K27" s="13"/>
      <c r="L27" s="15"/>
    </row>
    <row r="28" spans="1:12" ht="24.75" customHeight="1">
      <c r="A28" s="11" t="s">
        <v>121</v>
      </c>
      <c r="B28" s="13">
        <v>115</v>
      </c>
      <c r="C28" s="19"/>
      <c r="D28" s="13"/>
      <c r="E28" s="13"/>
      <c r="F28" s="13"/>
      <c r="G28" s="13"/>
      <c r="H28" s="13"/>
      <c r="I28" s="13"/>
      <c r="J28" s="13"/>
      <c r="K28" s="13"/>
      <c r="L28" s="15"/>
    </row>
    <row r="29" spans="1:12" ht="27" customHeight="1">
      <c r="A29" s="12" t="s">
        <v>79</v>
      </c>
      <c r="B29" s="13">
        <v>116</v>
      </c>
      <c r="C29" s="19"/>
      <c r="D29" s="13"/>
      <c r="E29" s="13"/>
      <c r="F29" s="13"/>
      <c r="G29" s="13"/>
      <c r="H29" s="13"/>
      <c r="I29" s="13"/>
      <c r="J29" s="13"/>
      <c r="K29" s="13"/>
      <c r="L29" s="15"/>
    </row>
    <row r="30" spans="1:12" ht="18.75" customHeight="1">
      <c r="A30" s="12" t="s">
        <v>61</v>
      </c>
      <c r="B30" s="13">
        <v>117</v>
      </c>
      <c r="C30" s="19"/>
      <c r="D30" s="13"/>
      <c r="E30" s="13"/>
      <c r="F30" s="13"/>
      <c r="G30" s="13"/>
      <c r="H30" s="13"/>
      <c r="I30" s="13"/>
      <c r="J30" s="13"/>
      <c r="K30" s="13"/>
      <c r="L30" s="15"/>
    </row>
    <row r="31" spans="1:12" ht="15.75" customHeight="1">
      <c r="A31" s="78" t="s">
        <v>55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31.5" customHeight="1">
      <c r="A32" s="14" t="s">
        <v>16</v>
      </c>
      <c r="B32" s="13">
        <v>201</v>
      </c>
      <c r="C32" s="19">
        <f>SUM(D32:K32)</f>
        <v>109</v>
      </c>
      <c r="D32" s="13">
        <f>2+8+2+4+2+2+2+2+2</f>
        <v>26</v>
      </c>
      <c r="E32" s="13"/>
      <c r="F32" s="13">
        <f>9+17+7+8</f>
        <v>41</v>
      </c>
      <c r="G32" s="13"/>
      <c r="H32" s="13">
        <f>13</f>
        <v>13</v>
      </c>
      <c r="I32" s="13">
        <f>3+3+3+3+4+3+3+3+4</f>
        <v>29</v>
      </c>
      <c r="J32" s="13"/>
      <c r="K32" s="13" t="s">
        <v>18</v>
      </c>
      <c r="L32" s="15"/>
    </row>
    <row r="33" spans="1:12" ht="26.25" customHeight="1">
      <c r="A33" s="11" t="s">
        <v>17</v>
      </c>
      <c r="B33" s="13">
        <v>202</v>
      </c>
      <c r="C33" s="19">
        <f aca="true" t="shared" si="1" ref="C33:C52">SUM(D33:K33)</f>
        <v>0</v>
      </c>
      <c r="D33" s="13" t="s">
        <v>18</v>
      </c>
      <c r="E33" s="13" t="s">
        <v>18</v>
      </c>
      <c r="F33" s="13"/>
      <c r="G33" s="13" t="s">
        <v>18</v>
      </c>
      <c r="H33" s="13" t="s">
        <v>18</v>
      </c>
      <c r="I33" s="13" t="s">
        <v>18</v>
      </c>
      <c r="J33" s="13"/>
      <c r="K33" s="13" t="s">
        <v>18</v>
      </c>
      <c r="L33" s="15"/>
    </row>
    <row r="34" spans="1:12" ht="24.75" customHeight="1">
      <c r="A34" s="12" t="s">
        <v>108</v>
      </c>
      <c r="B34" s="13">
        <v>203</v>
      </c>
      <c r="C34" s="19">
        <f t="shared" si="1"/>
        <v>0</v>
      </c>
      <c r="D34" s="8"/>
      <c r="E34" s="8"/>
      <c r="F34" s="8"/>
      <c r="G34" s="8"/>
      <c r="H34" s="13" t="s">
        <v>18</v>
      </c>
      <c r="I34" s="13" t="s">
        <v>18</v>
      </c>
      <c r="J34" s="13"/>
      <c r="K34" s="13" t="s">
        <v>18</v>
      </c>
      <c r="L34" s="13" t="s">
        <v>18</v>
      </c>
    </row>
    <row r="35" spans="1:12" ht="25.5" customHeight="1">
      <c r="A35" s="12" t="s">
        <v>72</v>
      </c>
      <c r="B35" s="13">
        <v>204</v>
      </c>
      <c r="C35" s="19">
        <f t="shared" si="1"/>
        <v>109</v>
      </c>
      <c r="D35" s="13">
        <f>2+8+2+4+2+2+2+2+2</f>
        <v>26</v>
      </c>
      <c r="E35" s="13"/>
      <c r="F35" s="13">
        <f>9+17+7+8</f>
        <v>41</v>
      </c>
      <c r="G35" s="13"/>
      <c r="H35" s="13">
        <f>13</f>
        <v>13</v>
      </c>
      <c r="I35" s="13">
        <f>3+3+3+3+4+3+3+3+4</f>
        <v>29</v>
      </c>
      <c r="J35" s="8"/>
      <c r="K35" s="13" t="s">
        <v>18</v>
      </c>
      <c r="L35" s="15"/>
    </row>
    <row r="36" spans="1:12" ht="27" customHeight="1">
      <c r="A36" s="12" t="s">
        <v>73</v>
      </c>
      <c r="B36" s="13">
        <v>204</v>
      </c>
      <c r="C36" s="19">
        <f t="shared" si="1"/>
        <v>79</v>
      </c>
      <c r="D36" s="15">
        <f>2+8+4+2+2+2+2+2+2</f>
        <v>26</v>
      </c>
      <c r="E36" s="15"/>
      <c r="F36" s="15">
        <f>9+17+8+7</f>
        <v>41</v>
      </c>
      <c r="G36" s="15"/>
      <c r="H36" s="15">
        <v>12</v>
      </c>
      <c r="I36" s="15"/>
      <c r="J36" s="15"/>
      <c r="K36" s="13" t="s">
        <v>18</v>
      </c>
      <c r="L36" s="15"/>
    </row>
    <row r="37" spans="1:12" ht="17.25" customHeight="1">
      <c r="A37" s="11" t="s">
        <v>74</v>
      </c>
      <c r="B37" s="13">
        <v>206</v>
      </c>
      <c r="C37" s="19">
        <f t="shared" si="1"/>
        <v>0</v>
      </c>
      <c r="D37" s="13"/>
      <c r="E37" s="13"/>
      <c r="F37" s="13"/>
      <c r="G37" s="13"/>
      <c r="H37" s="13"/>
      <c r="I37" s="13"/>
      <c r="J37" s="13"/>
      <c r="K37" s="13" t="s">
        <v>18</v>
      </c>
      <c r="L37" s="15"/>
    </row>
    <row r="38" spans="1:12" ht="15.75" customHeight="1">
      <c r="A38" s="11" t="s">
        <v>57</v>
      </c>
      <c r="B38" s="13">
        <v>207</v>
      </c>
      <c r="C38" s="19">
        <f t="shared" si="1"/>
        <v>0</v>
      </c>
      <c r="D38" s="13"/>
      <c r="E38" s="13"/>
      <c r="F38" s="13"/>
      <c r="G38" s="13"/>
      <c r="H38" s="13"/>
      <c r="I38" s="13"/>
      <c r="J38" s="13"/>
      <c r="K38" s="13" t="s">
        <v>18</v>
      </c>
      <c r="L38" s="15"/>
    </row>
    <row r="39" spans="1:12" ht="27" customHeight="1">
      <c r="A39" s="11" t="s">
        <v>81</v>
      </c>
      <c r="B39" s="13">
        <v>208</v>
      </c>
      <c r="C39" s="19">
        <f t="shared" si="1"/>
        <v>0</v>
      </c>
      <c r="D39" s="13"/>
      <c r="E39" s="13"/>
      <c r="F39" s="13"/>
      <c r="G39" s="13"/>
      <c r="H39" s="13"/>
      <c r="I39" s="13" t="s">
        <v>18</v>
      </c>
      <c r="J39" s="13"/>
      <c r="K39" s="13" t="s">
        <v>18</v>
      </c>
      <c r="L39" s="15"/>
    </row>
    <row r="40" spans="1:12" ht="25.5">
      <c r="A40" s="11" t="s">
        <v>17</v>
      </c>
      <c r="B40" s="13">
        <v>209</v>
      </c>
      <c r="C40" s="19">
        <f t="shared" si="1"/>
        <v>0</v>
      </c>
      <c r="D40" s="13" t="s">
        <v>18</v>
      </c>
      <c r="E40" s="13" t="s">
        <v>18</v>
      </c>
      <c r="F40" s="13"/>
      <c r="G40" s="13" t="s">
        <v>18</v>
      </c>
      <c r="H40" s="13" t="s">
        <v>18</v>
      </c>
      <c r="I40" s="13" t="s">
        <v>18</v>
      </c>
      <c r="J40" s="13"/>
      <c r="K40" s="13" t="s">
        <v>18</v>
      </c>
      <c r="L40" s="15"/>
    </row>
    <row r="41" spans="1:12" ht="47.25" customHeight="1">
      <c r="A41" s="25" t="s">
        <v>109</v>
      </c>
      <c r="B41" s="13">
        <v>210</v>
      </c>
      <c r="C41" s="19">
        <f t="shared" si="1"/>
        <v>0</v>
      </c>
      <c r="D41" s="10"/>
      <c r="E41" s="10"/>
      <c r="F41" s="10"/>
      <c r="G41" s="10"/>
      <c r="H41" s="10"/>
      <c r="I41" s="13" t="s">
        <v>18</v>
      </c>
      <c r="J41" s="10"/>
      <c r="K41" s="13" t="s">
        <v>18</v>
      </c>
      <c r="L41" s="15"/>
    </row>
    <row r="42" spans="1:12" ht="26.25" customHeight="1">
      <c r="A42" s="26" t="s">
        <v>110</v>
      </c>
      <c r="B42" s="13">
        <v>211</v>
      </c>
      <c r="C42" s="19">
        <f t="shared" si="1"/>
        <v>0</v>
      </c>
      <c r="D42" s="13"/>
      <c r="E42" s="13"/>
      <c r="F42" s="13"/>
      <c r="G42" s="13"/>
      <c r="H42" s="13"/>
      <c r="I42" s="13" t="s">
        <v>18</v>
      </c>
      <c r="J42" s="13"/>
      <c r="K42" s="13" t="s">
        <v>18</v>
      </c>
      <c r="L42" s="15"/>
    </row>
    <row r="43" spans="1:12" ht="27.75" customHeight="1">
      <c r="A43" s="26" t="s">
        <v>75</v>
      </c>
      <c r="B43" s="13">
        <v>212</v>
      </c>
      <c r="C43" s="19">
        <f t="shared" si="1"/>
        <v>0</v>
      </c>
      <c r="D43" s="13"/>
      <c r="E43" s="13"/>
      <c r="F43" s="13"/>
      <c r="G43" s="13"/>
      <c r="H43" s="13"/>
      <c r="I43" s="13" t="s">
        <v>18</v>
      </c>
      <c r="J43" s="13"/>
      <c r="K43" s="13" t="s">
        <v>18</v>
      </c>
      <c r="L43" s="15"/>
    </row>
    <row r="44" spans="1:12" ht="26.25" customHeight="1">
      <c r="A44" s="26" t="s">
        <v>76</v>
      </c>
      <c r="B44" s="13">
        <v>213</v>
      </c>
      <c r="C44" s="19">
        <f t="shared" si="1"/>
        <v>0</v>
      </c>
      <c r="D44" s="13"/>
      <c r="E44" s="13"/>
      <c r="F44" s="13"/>
      <c r="G44" s="13"/>
      <c r="H44" s="13"/>
      <c r="I44" s="13" t="s">
        <v>18</v>
      </c>
      <c r="J44" s="13"/>
      <c r="K44" s="13" t="s">
        <v>18</v>
      </c>
      <c r="L44" s="15"/>
    </row>
    <row r="45" spans="1:12" ht="27.75" customHeight="1">
      <c r="A45" s="11" t="s">
        <v>19</v>
      </c>
      <c r="B45" s="13">
        <v>214</v>
      </c>
      <c r="C45" s="19">
        <f t="shared" si="1"/>
        <v>0</v>
      </c>
      <c r="D45" s="13"/>
      <c r="E45" s="13"/>
      <c r="F45" s="13"/>
      <c r="G45" s="13"/>
      <c r="H45" s="13"/>
      <c r="I45" s="13" t="s">
        <v>18</v>
      </c>
      <c r="J45" s="13"/>
      <c r="K45" s="13" t="s">
        <v>18</v>
      </c>
      <c r="L45" s="15"/>
    </row>
    <row r="46" spans="1:12" ht="42.75" customHeight="1">
      <c r="A46" s="11" t="s">
        <v>58</v>
      </c>
      <c r="B46" s="13">
        <v>215</v>
      </c>
      <c r="C46" s="19">
        <f t="shared" si="1"/>
        <v>134</v>
      </c>
      <c r="D46" s="13">
        <f>1+1+2+1+1+1+1+1</f>
        <v>9</v>
      </c>
      <c r="E46" s="13"/>
      <c r="F46" s="13">
        <f>1+2+1+1</f>
        <v>5</v>
      </c>
      <c r="G46" s="13"/>
      <c r="H46" s="13">
        <v>5</v>
      </c>
      <c r="I46" s="13">
        <f>3+3+3+3+4+3+3+4+3</f>
        <v>29</v>
      </c>
      <c r="J46" s="13"/>
      <c r="K46" s="13">
        <f>4+6+14+8+3+7+21+13+10</f>
        <v>86</v>
      </c>
      <c r="L46" s="15"/>
    </row>
    <row r="47" spans="1:12" ht="30" customHeight="1">
      <c r="A47" s="11" t="s">
        <v>59</v>
      </c>
      <c r="B47" s="13">
        <v>216</v>
      </c>
      <c r="C47" s="19">
        <f t="shared" si="1"/>
        <v>0</v>
      </c>
      <c r="D47" s="13" t="s">
        <v>18</v>
      </c>
      <c r="E47" s="13" t="s">
        <v>18</v>
      </c>
      <c r="F47" s="13"/>
      <c r="G47" s="13" t="s">
        <v>18</v>
      </c>
      <c r="H47" s="13" t="s">
        <v>18</v>
      </c>
      <c r="I47" s="13" t="s">
        <v>18</v>
      </c>
      <c r="J47" s="13"/>
      <c r="K47" s="13" t="s">
        <v>18</v>
      </c>
      <c r="L47" s="15"/>
    </row>
    <row r="48" spans="1:12" ht="28.5" customHeight="1">
      <c r="A48" s="12" t="s">
        <v>77</v>
      </c>
      <c r="B48" s="13">
        <v>217</v>
      </c>
      <c r="C48" s="19">
        <f t="shared" si="1"/>
        <v>48</v>
      </c>
      <c r="D48" s="13">
        <f>1+1+2+1+1+1+1+1</f>
        <v>9</v>
      </c>
      <c r="E48" s="13"/>
      <c r="F48" s="13">
        <f>1+2+1+1</f>
        <v>5</v>
      </c>
      <c r="G48" s="13"/>
      <c r="H48" s="13">
        <v>5</v>
      </c>
      <c r="I48" s="13">
        <f>3+3+3+3+4+3+3+4+3</f>
        <v>29</v>
      </c>
      <c r="J48" s="10"/>
      <c r="K48" s="13" t="s">
        <v>18</v>
      </c>
      <c r="L48" s="15"/>
    </row>
    <row r="49" spans="1:12" ht="27.75" customHeight="1">
      <c r="A49" s="12" t="s">
        <v>78</v>
      </c>
      <c r="B49" s="13">
        <v>218</v>
      </c>
      <c r="C49" s="19">
        <f t="shared" si="1"/>
        <v>18</v>
      </c>
      <c r="D49" s="13">
        <f>1+1+1+1+1+1+1+1+1</f>
        <v>9</v>
      </c>
      <c r="E49" s="13"/>
      <c r="F49" s="13">
        <f>1+2+1+1</f>
        <v>5</v>
      </c>
      <c r="G49" s="13"/>
      <c r="H49" s="13">
        <v>4</v>
      </c>
      <c r="I49" s="13"/>
      <c r="J49" s="13"/>
      <c r="K49" s="13" t="s">
        <v>18</v>
      </c>
      <c r="L49" s="15"/>
    </row>
    <row r="50" spans="1:12" ht="14.25" customHeight="1">
      <c r="A50" s="12" t="s">
        <v>74</v>
      </c>
      <c r="B50" s="13">
        <v>219</v>
      </c>
      <c r="C50" s="19">
        <f t="shared" si="1"/>
        <v>0</v>
      </c>
      <c r="D50" s="13"/>
      <c r="E50" s="13"/>
      <c r="F50" s="13"/>
      <c r="G50" s="13"/>
      <c r="H50" s="13"/>
      <c r="I50" s="13"/>
      <c r="J50" s="13"/>
      <c r="K50" s="13" t="s">
        <v>18</v>
      </c>
      <c r="L50" s="15"/>
    </row>
    <row r="51" spans="1:12" ht="18" customHeight="1">
      <c r="A51" s="11" t="s">
        <v>60</v>
      </c>
      <c r="B51" s="13">
        <v>220</v>
      </c>
      <c r="C51" s="19">
        <f t="shared" si="1"/>
        <v>0</v>
      </c>
      <c r="D51" s="13"/>
      <c r="E51" s="13"/>
      <c r="F51" s="13"/>
      <c r="G51" s="13"/>
      <c r="H51" s="13"/>
      <c r="I51" s="13"/>
      <c r="J51" s="13"/>
      <c r="K51" s="13" t="s">
        <v>18</v>
      </c>
      <c r="L51" s="15"/>
    </row>
    <row r="52" spans="1:12" ht="27.75" customHeight="1">
      <c r="A52" s="11" t="s">
        <v>20</v>
      </c>
      <c r="B52" s="13">
        <v>221</v>
      </c>
      <c r="C52" s="19">
        <f t="shared" si="1"/>
        <v>0</v>
      </c>
      <c r="D52" s="13"/>
      <c r="E52" s="13"/>
      <c r="F52" s="13"/>
      <c r="G52" s="13"/>
      <c r="H52" s="13"/>
      <c r="I52" s="13"/>
      <c r="J52" s="13"/>
      <c r="K52" s="13" t="s">
        <v>18</v>
      </c>
      <c r="L52" s="15"/>
    </row>
    <row r="53" spans="1:12" ht="21.75" customHeight="1">
      <c r="A53" s="78" t="s">
        <v>56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ht="54" customHeight="1">
      <c r="A54" s="14" t="s">
        <v>62</v>
      </c>
      <c r="B54" s="13">
        <v>301</v>
      </c>
      <c r="C54" s="23">
        <f>SUM(D54:L54)</f>
        <v>22693.3</v>
      </c>
      <c r="D54" s="13">
        <f>1029.6+4911+1644.4+1114.4+605.6+1260.7+622.2+867+756.6</f>
        <v>12811.500000000002</v>
      </c>
      <c r="E54" s="13"/>
      <c r="F54" s="13">
        <f>1108+1503+742.4+1500</f>
        <v>4853.4</v>
      </c>
      <c r="G54" s="13"/>
      <c r="H54" s="13">
        <v>1389.8</v>
      </c>
      <c r="I54" s="13">
        <f>239.2+490+537+173.1+164.3+431.5+153.1+193.8+168.1</f>
        <v>2550.1</v>
      </c>
      <c r="J54" s="22"/>
      <c r="K54" s="13">
        <f>50.6+501.2+161.8+112.8+11.3+154.2+27.3+40.7+28.6</f>
        <v>1088.4999999999998</v>
      </c>
      <c r="L54" s="10"/>
    </row>
    <row r="55" spans="1:12" ht="27.75" customHeight="1">
      <c r="A55" s="11" t="s">
        <v>82</v>
      </c>
      <c r="B55" s="13">
        <v>302</v>
      </c>
      <c r="C55" s="23">
        <f aca="true" t="shared" si="2" ref="C55:C66">SUM(D55:L55)</f>
        <v>0</v>
      </c>
      <c r="D55" s="13"/>
      <c r="E55" s="13"/>
      <c r="F55" s="13"/>
      <c r="G55" s="13"/>
      <c r="H55" s="13" t="s">
        <v>18</v>
      </c>
      <c r="I55" s="13" t="s">
        <v>18</v>
      </c>
      <c r="J55" s="13"/>
      <c r="K55" s="13" t="s">
        <v>18</v>
      </c>
      <c r="L55" s="13" t="s">
        <v>18</v>
      </c>
    </row>
    <row r="56" spans="1:12" ht="34.5" customHeight="1">
      <c r="A56" s="11" t="s">
        <v>63</v>
      </c>
      <c r="B56" s="13">
        <v>303</v>
      </c>
      <c r="C56" s="23">
        <f t="shared" si="2"/>
        <v>20766.2</v>
      </c>
      <c r="D56" s="13">
        <f>1014.6+3702.3+1299.1+1098.4+605.6+1260.7+612.5+858+745</f>
        <v>11196.2</v>
      </c>
      <c r="E56" s="13"/>
      <c r="F56" s="13">
        <f>1108+1503+735+1485</f>
        <v>4831</v>
      </c>
      <c r="G56" s="13"/>
      <c r="H56" s="13">
        <v>1100.4</v>
      </c>
      <c r="I56" s="13">
        <f>239.2+490+537+173.1+164.3+431.5+153.1+193.8+168.1</f>
        <v>2550.1</v>
      </c>
      <c r="J56" s="22"/>
      <c r="K56" s="13">
        <f>50.6+501.2+161.8+112.8+11.3+154.2+27.3+40.7+28.6</f>
        <v>1088.4999999999998</v>
      </c>
      <c r="L56" s="15"/>
    </row>
    <row r="57" spans="1:12" ht="25.5">
      <c r="A57" s="11" t="s">
        <v>21</v>
      </c>
      <c r="B57" s="13">
        <v>304</v>
      </c>
      <c r="C57" s="23">
        <f t="shared" si="2"/>
        <v>20766.2</v>
      </c>
      <c r="D57" s="13">
        <f>1014.6+3702.3+1299.1+1098.4+605.6+1260.7+612.5+858+745</f>
        <v>11196.2</v>
      </c>
      <c r="E57" s="13"/>
      <c r="F57" s="13">
        <f>1108+1503+735+1485</f>
        <v>4831</v>
      </c>
      <c r="G57" s="13"/>
      <c r="H57" s="13">
        <v>1100.4</v>
      </c>
      <c r="I57" s="13">
        <f>239.2+490+537+173.1+164.3+431.5+153.1+193.8+168.1</f>
        <v>2550.1</v>
      </c>
      <c r="J57" s="22"/>
      <c r="K57" s="13">
        <f>50.6+501.2+161.8+112.8+11.3+154.2+27.3+40.7+28.6</f>
        <v>1088.4999999999998</v>
      </c>
      <c r="L57" s="15"/>
    </row>
    <row r="58" spans="1:12" ht="30" customHeight="1">
      <c r="A58" s="11" t="s">
        <v>22</v>
      </c>
      <c r="B58" s="13">
        <v>305</v>
      </c>
      <c r="C58" s="23">
        <f t="shared" si="2"/>
        <v>0</v>
      </c>
      <c r="D58" s="13" t="s">
        <v>18</v>
      </c>
      <c r="E58" s="13" t="s">
        <v>18</v>
      </c>
      <c r="F58" s="13"/>
      <c r="G58" s="13" t="s">
        <v>18</v>
      </c>
      <c r="H58" s="13" t="s">
        <v>18</v>
      </c>
      <c r="I58" s="13" t="s">
        <v>18</v>
      </c>
      <c r="J58" s="13"/>
      <c r="K58" s="13" t="s">
        <v>18</v>
      </c>
      <c r="L58" s="15"/>
    </row>
    <row r="59" spans="1:12" ht="39.75" customHeight="1">
      <c r="A59" s="11" t="s">
        <v>83</v>
      </c>
      <c r="B59" s="15">
        <v>306</v>
      </c>
      <c r="C59" s="23">
        <f t="shared" si="2"/>
        <v>0</v>
      </c>
      <c r="D59" s="15"/>
      <c r="E59" s="15"/>
      <c r="F59" s="15"/>
      <c r="G59" s="15"/>
      <c r="H59" s="15"/>
      <c r="I59" s="15"/>
      <c r="J59" s="24"/>
      <c r="K59" s="13" t="s">
        <v>18</v>
      </c>
      <c r="L59" s="15"/>
    </row>
    <row r="60" spans="1:12" ht="30" customHeight="1">
      <c r="A60" s="14" t="s">
        <v>84</v>
      </c>
      <c r="B60" s="13">
        <v>307</v>
      </c>
      <c r="C60" s="23">
        <f t="shared" si="2"/>
        <v>0</v>
      </c>
      <c r="D60" s="10"/>
      <c r="E60" s="10"/>
      <c r="F60" s="10"/>
      <c r="G60" s="10"/>
      <c r="H60" s="10"/>
      <c r="I60" s="13" t="s">
        <v>18</v>
      </c>
      <c r="J60" s="13" t="s">
        <v>18</v>
      </c>
      <c r="K60" s="13" t="s">
        <v>18</v>
      </c>
      <c r="L60" s="13" t="s">
        <v>18</v>
      </c>
    </row>
    <row r="61" spans="1:12" ht="30" customHeight="1">
      <c r="A61" s="14" t="s">
        <v>85</v>
      </c>
      <c r="B61" s="13">
        <v>308</v>
      </c>
      <c r="C61" s="23">
        <f t="shared" si="2"/>
        <v>20766.2</v>
      </c>
      <c r="D61" s="13">
        <f>1014.6+3702.3+1299.1+1098.4+605.6+1260.7+612.5+858+745</f>
        <v>11196.2</v>
      </c>
      <c r="E61" s="13"/>
      <c r="F61" s="13">
        <f>1108+1503+735+1485</f>
        <v>4831</v>
      </c>
      <c r="G61" s="13"/>
      <c r="H61" s="13">
        <v>1100.4</v>
      </c>
      <c r="I61" s="13">
        <f>239.2+490+537+173.1+164.3+431.5+153.1+193.8+168.1</f>
        <v>2550.1</v>
      </c>
      <c r="J61" s="22"/>
      <c r="K61" s="13">
        <f>50.6+501.2+161.8+112.8+11.3+154.2+27.3+40.7+28.6</f>
        <v>1088.4999999999998</v>
      </c>
      <c r="L61" s="10"/>
    </row>
    <row r="62" spans="1:12" ht="28.5" customHeight="1">
      <c r="A62" s="12" t="s">
        <v>86</v>
      </c>
      <c r="B62" s="13">
        <v>309</v>
      </c>
      <c r="C62" s="23">
        <f t="shared" si="2"/>
        <v>18161.8</v>
      </c>
      <c r="D62" s="13">
        <f>1014.6+3702.3+1299.1+1098.4+600+1260.7+612.5+858+745</f>
        <v>11190.6</v>
      </c>
      <c r="E62" s="13"/>
      <c r="F62" s="13">
        <f>1108+1503+735+1485</f>
        <v>4831</v>
      </c>
      <c r="G62" s="13"/>
      <c r="H62" s="13">
        <v>1100.1</v>
      </c>
      <c r="I62" s="13"/>
      <c r="J62" s="22"/>
      <c r="K62" s="13">
        <f>2.2+501.2+161.8+112.8+11.3+154.2+27.3+40.7+28.6</f>
        <v>1040.1</v>
      </c>
      <c r="L62" s="15"/>
    </row>
    <row r="63" spans="1:12" ht="27" customHeight="1">
      <c r="A63" s="11" t="s">
        <v>70</v>
      </c>
      <c r="B63" s="13">
        <v>310</v>
      </c>
      <c r="C63" s="23">
        <f t="shared" si="2"/>
        <v>0</v>
      </c>
      <c r="D63" s="13"/>
      <c r="E63" s="13"/>
      <c r="F63" s="13"/>
      <c r="G63" s="13"/>
      <c r="H63" s="13"/>
      <c r="I63" s="13"/>
      <c r="J63" s="22"/>
      <c r="K63" s="13"/>
      <c r="L63" s="15"/>
    </row>
    <row r="64" spans="1:12" ht="17.25" customHeight="1">
      <c r="A64" s="11" t="s">
        <v>64</v>
      </c>
      <c r="B64" s="13">
        <v>311</v>
      </c>
      <c r="C64" s="23">
        <f t="shared" si="2"/>
        <v>0</v>
      </c>
      <c r="D64" s="13"/>
      <c r="E64" s="13"/>
      <c r="F64" s="13"/>
      <c r="G64" s="13"/>
      <c r="H64" s="13"/>
      <c r="I64" s="13"/>
      <c r="J64" s="22"/>
      <c r="K64" s="13"/>
      <c r="L64" s="15"/>
    </row>
    <row r="65" spans="1:12" ht="27.75" customHeight="1">
      <c r="A65" s="11" t="s">
        <v>87</v>
      </c>
      <c r="B65" s="13">
        <v>312</v>
      </c>
      <c r="C65" s="23">
        <f t="shared" si="2"/>
        <v>0</v>
      </c>
      <c r="D65" s="13"/>
      <c r="E65" s="13"/>
      <c r="F65" s="13"/>
      <c r="G65" s="13"/>
      <c r="H65" s="13"/>
      <c r="I65" s="13"/>
      <c r="J65" s="22"/>
      <c r="K65" s="13"/>
      <c r="L65" s="15"/>
    </row>
    <row r="66" spans="1:12" ht="30.75" customHeight="1">
      <c r="A66" s="11" t="s">
        <v>88</v>
      </c>
      <c r="B66" s="13">
        <v>313</v>
      </c>
      <c r="C66" s="23">
        <f t="shared" si="2"/>
        <v>0</v>
      </c>
      <c r="D66" s="13"/>
      <c r="E66" s="13"/>
      <c r="F66" s="13"/>
      <c r="G66" s="13"/>
      <c r="H66" s="13"/>
      <c r="I66" s="13"/>
      <c r="J66" s="22"/>
      <c r="K66" s="13"/>
      <c r="L66" s="15"/>
    </row>
    <row r="67" ht="12.75">
      <c r="A67" s="2"/>
    </row>
  </sheetData>
  <sheetProtection/>
  <mergeCells count="19">
    <mergeCell ref="C6:G6"/>
    <mergeCell ref="J1:L1"/>
    <mergeCell ref="D2:F2"/>
    <mergeCell ref="C4:G4"/>
    <mergeCell ref="C5:G5"/>
    <mergeCell ref="A53:L53"/>
    <mergeCell ref="A13:L13"/>
    <mergeCell ref="A8:A11"/>
    <mergeCell ref="B8:B11"/>
    <mergeCell ref="C8:C11"/>
    <mergeCell ref="D8:L8"/>
    <mergeCell ref="D9:G9"/>
    <mergeCell ref="H9:L9"/>
    <mergeCell ref="D10:E10"/>
    <mergeCell ref="A31:L31"/>
    <mergeCell ref="L10:L11"/>
    <mergeCell ref="I10:K10"/>
    <mergeCell ref="F10:G10"/>
    <mergeCell ref="H10:H1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Zeros="0" view="pageBreakPreview" zoomScale="75" zoomScaleNormal="75" zoomScaleSheetLayoutView="75" zoomScalePageLayoutView="0" workbookViewId="0" topLeftCell="A16">
      <selection activeCell="D18" sqref="D18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3" width="8.375" style="0" customWidth="1"/>
    <col min="4" max="4" width="9.375" style="0" customWidth="1"/>
    <col min="5" max="5" width="8.625" style="0" customWidth="1"/>
    <col min="7" max="7" width="8.00390625" style="0" customWidth="1"/>
    <col min="8" max="8" width="9.875" style="0" customWidth="1"/>
    <col min="9" max="9" width="8.75390625" style="0" customWidth="1"/>
    <col min="10" max="10" width="10.125" style="0" customWidth="1"/>
    <col min="11" max="11" width="7.875" style="0" customWidth="1"/>
    <col min="12" max="12" width="9.875" style="0" customWidth="1"/>
    <col min="13" max="13" width="8.00390625" style="0" customWidth="1"/>
    <col min="14" max="14" width="10.125" style="0" customWidth="1"/>
    <col min="15" max="15" width="8.125" style="0" customWidth="1"/>
    <col min="16" max="16" width="9.875" style="0" customWidth="1"/>
    <col min="17" max="17" width="7.375" style="0" customWidth="1"/>
    <col min="18" max="18" width="9.875" style="0" customWidth="1"/>
    <col min="19" max="19" width="7.375" style="0" customWidth="1"/>
    <col min="20" max="20" width="10.125" style="0" customWidth="1"/>
    <col min="21" max="21" width="7.25390625" style="0" customWidth="1"/>
    <col min="22" max="22" width="10.00390625" style="0" customWidth="1"/>
    <col min="23" max="23" width="7.00390625" style="0" customWidth="1"/>
    <col min="24" max="24" width="10.125" style="0" customWidth="1"/>
  </cols>
  <sheetData>
    <row r="1" spans="1:24" ht="12.75">
      <c r="A1" s="7"/>
      <c r="B1" s="7"/>
      <c r="C1" s="7"/>
      <c r="D1" s="7"/>
      <c r="E1" s="7"/>
      <c r="F1" s="7"/>
      <c r="G1" s="7"/>
      <c r="H1" s="7"/>
      <c r="U1" s="86" t="s">
        <v>91</v>
      </c>
      <c r="V1" s="86"/>
      <c r="W1" s="86"/>
      <c r="X1" s="86"/>
    </row>
    <row r="2" spans="1:16" ht="12.75">
      <c r="A2" s="7"/>
      <c r="B2" s="7"/>
      <c r="G2" s="18"/>
      <c r="H2" s="17"/>
      <c r="I2" s="85" t="s">
        <v>89</v>
      </c>
      <c r="J2" s="85"/>
      <c r="K2" s="85"/>
      <c r="L2" s="85"/>
      <c r="M2" s="85"/>
      <c r="N2" s="85"/>
      <c r="O2" s="17"/>
      <c r="P2" s="18"/>
    </row>
    <row r="3" spans="1:16" ht="12.75">
      <c r="A3" s="7"/>
      <c r="B3" s="7"/>
      <c r="G3" s="85" t="s">
        <v>49</v>
      </c>
      <c r="H3" s="85"/>
      <c r="I3" s="85"/>
      <c r="J3" s="85"/>
      <c r="K3" s="85"/>
      <c r="L3" s="85"/>
      <c r="M3" s="85"/>
      <c r="N3" s="85"/>
      <c r="O3" s="85"/>
      <c r="P3" s="85"/>
    </row>
    <row r="4" spans="1:16" ht="12.75">
      <c r="A4" s="7"/>
      <c r="B4" s="7"/>
      <c r="G4" s="85" t="s">
        <v>133</v>
      </c>
      <c r="H4" s="85"/>
      <c r="I4" s="85"/>
      <c r="J4" s="85"/>
      <c r="K4" s="85"/>
      <c r="L4" s="85"/>
      <c r="M4" s="85"/>
      <c r="N4" s="85"/>
      <c r="O4" s="85"/>
      <c r="P4" s="85"/>
    </row>
    <row r="5" spans="1:16" ht="12.75">
      <c r="A5" s="3"/>
      <c r="B5" s="7"/>
      <c r="G5" s="18"/>
      <c r="H5" s="87" t="s">
        <v>47</v>
      </c>
      <c r="I5" s="87"/>
      <c r="J5" s="87"/>
      <c r="K5" s="87"/>
      <c r="L5" s="87"/>
      <c r="M5" s="87"/>
      <c r="N5" s="87"/>
      <c r="O5" s="87"/>
      <c r="P5" s="18"/>
    </row>
    <row r="6" spans="1:16" ht="12.75">
      <c r="A6" s="3"/>
      <c r="B6" s="7"/>
      <c r="G6" s="18"/>
      <c r="H6" s="85" t="s">
        <v>137</v>
      </c>
      <c r="I6" s="85"/>
      <c r="J6" s="85"/>
      <c r="K6" s="85"/>
      <c r="L6" s="85"/>
      <c r="M6" s="85"/>
      <c r="N6" s="85"/>
      <c r="O6" s="85"/>
      <c r="P6" s="18"/>
    </row>
    <row r="7" spans="23:24" ht="15">
      <c r="W7" s="104" t="s">
        <v>24</v>
      </c>
      <c r="X7" s="105"/>
    </row>
    <row r="8" spans="1:24" ht="23.25" customHeight="1">
      <c r="A8" s="99" t="s">
        <v>43</v>
      </c>
      <c r="B8" s="82"/>
      <c r="C8" s="70" t="s">
        <v>120</v>
      </c>
      <c r="D8" s="90"/>
      <c r="E8" s="93" t="s">
        <v>93</v>
      </c>
      <c r="F8" s="94"/>
      <c r="G8" s="97" t="s">
        <v>3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19.5" customHeight="1">
      <c r="A9" s="108"/>
      <c r="B9" s="83"/>
      <c r="C9" s="91"/>
      <c r="D9" s="92"/>
      <c r="E9" s="95"/>
      <c r="F9" s="96"/>
      <c r="G9" s="97" t="s">
        <v>4</v>
      </c>
      <c r="H9" s="97"/>
      <c r="I9" s="97"/>
      <c r="J9" s="97"/>
      <c r="K9" s="97"/>
      <c r="L9" s="97"/>
      <c r="M9" s="97"/>
      <c r="N9" s="97"/>
      <c r="O9" s="98" t="s">
        <v>51</v>
      </c>
      <c r="P9" s="98"/>
      <c r="Q9" s="98"/>
      <c r="R9" s="98"/>
      <c r="S9" s="98"/>
      <c r="T9" s="98"/>
      <c r="U9" s="98"/>
      <c r="V9" s="98"/>
      <c r="W9" s="98"/>
      <c r="X9" s="98"/>
    </row>
    <row r="10" spans="1:24" ht="21.75" customHeight="1">
      <c r="A10" s="108"/>
      <c r="B10" s="83"/>
      <c r="C10" s="71" t="s">
        <v>25</v>
      </c>
      <c r="D10" s="71" t="s">
        <v>44</v>
      </c>
      <c r="E10" s="71" t="s">
        <v>25</v>
      </c>
      <c r="F10" s="71" t="s">
        <v>44</v>
      </c>
      <c r="G10" s="66" t="s">
        <v>5</v>
      </c>
      <c r="H10" s="67"/>
      <c r="I10" s="67"/>
      <c r="J10" s="68"/>
      <c r="K10" s="76" t="s">
        <v>6</v>
      </c>
      <c r="L10" s="84"/>
      <c r="M10" s="84"/>
      <c r="N10" s="77"/>
      <c r="O10" s="99" t="s">
        <v>7</v>
      </c>
      <c r="P10" s="82"/>
      <c r="Q10" s="76" t="s">
        <v>8</v>
      </c>
      <c r="R10" s="84"/>
      <c r="S10" s="84"/>
      <c r="T10" s="84"/>
      <c r="U10" s="84"/>
      <c r="V10" s="77"/>
      <c r="W10" s="99" t="s">
        <v>9</v>
      </c>
      <c r="X10" s="82"/>
    </row>
    <row r="11" spans="1:24" ht="41.25" customHeight="1">
      <c r="A11" s="108"/>
      <c r="B11" s="83"/>
      <c r="C11" s="72"/>
      <c r="D11" s="72"/>
      <c r="E11" s="72"/>
      <c r="F11" s="72"/>
      <c r="G11" s="102" t="s">
        <v>11</v>
      </c>
      <c r="H11" s="103"/>
      <c r="I11" s="73" t="s">
        <v>12</v>
      </c>
      <c r="J11" s="75"/>
      <c r="K11" s="102" t="s">
        <v>11</v>
      </c>
      <c r="L11" s="103"/>
      <c r="M11" s="73" t="s">
        <v>12</v>
      </c>
      <c r="N11" s="75"/>
      <c r="O11" s="100"/>
      <c r="P11" s="101"/>
      <c r="Q11" s="73" t="s">
        <v>50</v>
      </c>
      <c r="R11" s="75"/>
      <c r="S11" s="76" t="s">
        <v>92</v>
      </c>
      <c r="T11" s="77"/>
      <c r="U11" s="73" t="s">
        <v>10</v>
      </c>
      <c r="V11" s="75"/>
      <c r="W11" s="100"/>
      <c r="X11" s="101"/>
    </row>
    <row r="12" spans="1:24" ht="95.25" customHeight="1">
      <c r="A12" s="108"/>
      <c r="B12" s="83"/>
      <c r="C12" s="72"/>
      <c r="D12" s="65"/>
      <c r="E12" s="72"/>
      <c r="F12" s="65"/>
      <c r="G12" s="16" t="s">
        <v>25</v>
      </c>
      <c r="H12" s="5" t="s">
        <v>45</v>
      </c>
      <c r="I12" s="16" t="s">
        <v>25</v>
      </c>
      <c r="J12" s="5" t="s">
        <v>45</v>
      </c>
      <c r="K12" s="16" t="s">
        <v>25</v>
      </c>
      <c r="L12" s="5" t="s">
        <v>45</v>
      </c>
      <c r="M12" s="16" t="s">
        <v>25</v>
      </c>
      <c r="N12" s="5" t="s">
        <v>45</v>
      </c>
      <c r="O12" s="16" t="s">
        <v>25</v>
      </c>
      <c r="P12" s="5" t="s">
        <v>45</v>
      </c>
      <c r="Q12" s="16" t="s">
        <v>25</v>
      </c>
      <c r="R12" s="5" t="s">
        <v>45</v>
      </c>
      <c r="S12" s="16" t="s">
        <v>25</v>
      </c>
      <c r="T12" s="5" t="s">
        <v>65</v>
      </c>
      <c r="U12" s="16" t="s">
        <v>25</v>
      </c>
      <c r="V12" s="5" t="s">
        <v>45</v>
      </c>
      <c r="W12" s="16" t="s">
        <v>25</v>
      </c>
      <c r="X12" s="5" t="s">
        <v>45</v>
      </c>
    </row>
    <row r="13" spans="1:24" ht="15" customHeight="1">
      <c r="A13" s="109">
        <v>1</v>
      </c>
      <c r="B13" s="110"/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5">
        <v>7</v>
      </c>
      <c r="I13" s="15">
        <v>8</v>
      </c>
      <c r="J13" s="15">
        <v>9</v>
      </c>
      <c r="K13" s="15">
        <v>10</v>
      </c>
      <c r="L13" s="15">
        <v>11</v>
      </c>
      <c r="M13" s="15">
        <v>12</v>
      </c>
      <c r="N13" s="15">
        <v>13</v>
      </c>
      <c r="O13" s="15">
        <v>14</v>
      </c>
      <c r="P13" s="15">
        <v>15</v>
      </c>
      <c r="Q13" s="15">
        <v>16</v>
      </c>
      <c r="R13" s="15">
        <v>17</v>
      </c>
      <c r="S13" s="15">
        <v>18</v>
      </c>
      <c r="T13" s="15">
        <v>19</v>
      </c>
      <c r="U13" s="15">
        <v>20</v>
      </c>
      <c r="V13" s="15">
        <v>21</v>
      </c>
      <c r="W13" s="15">
        <v>22</v>
      </c>
      <c r="X13" s="15">
        <v>23</v>
      </c>
    </row>
    <row r="14" spans="1:24" ht="30.75" customHeight="1">
      <c r="A14" s="44">
        <v>200</v>
      </c>
      <c r="B14" s="45" t="s">
        <v>42</v>
      </c>
      <c r="C14" s="46">
        <f>C15+C22+C23+C24+C25</f>
        <v>25922</v>
      </c>
      <c r="D14" s="46">
        <f aca="true" t="shared" si="0" ref="D14:X14">D15+D22+D23+D24+D25</f>
        <v>25922</v>
      </c>
      <c r="E14" s="46">
        <f t="shared" si="0"/>
        <v>11256.49</v>
      </c>
      <c r="F14" s="46">
        <f t="shared" si="0"/>
        <v>11259.19</v>
      </c>
      <c r="G14" s="46">
        <f t="shared" si="0"/>
        <v>1128.49</v>
      </c>
      <c r="H14" s="46">
        <f t="shared" si="0"/>
        <v>1128.49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1079.4</v>
      </c>
      <c r="P14" s="46">
        <f t="shared" si="0"/>
        <v>1079.4</v>
      </c>
      <c r="Q14" s="46">
        <f>Q15+Q22+Q23+Q24+Q25</f>
        <v>8973.8</v>
      </c>
      <c r="R14" s="46">
        <f>R15+R22+R23+R24+R25</f>
        <v>8976.5</v>
      </c>
      <c r="S14" s="46">
        <f>S15+S22+S23+S24+S25</f>
        <v>0</v>
      </c>
      <c r="T14" s="46">
        <f>T15+T22+T23+T24+T25</f>
        <v>0</v>
      </c>
      <c r="U14" s="46">
        <f t="shared" si="0"/>
        <v>74.8</v>
      </c>
      <c r="V14" s="46">
        <f t="shared" si="0"/>
        <v>74.8</v>
      </c>
      <c r="W14" s="46">
        <f t="shared" si="0"/>
        <v>0</v>
      </c>
      <c r="X14" s="46">
        <f t="shared" si="0"/>
        <v>0</v>
      </c>
    </row>
    <row r="15" spans="1:24" ht="30.75" customHeight="1">
      <c r="A15" s="47">
        <v>220</v>
      </c>
      <c r="B15" s="48" t="s">
        <v>26</v>
      </c>
      <c r="C15" s="46">
        <f>C16+C17+C18+C19+C20+C21</f>
        <v>12093.800000000001</v>
      </c>
      <c r="D15" s="46">
        <f aca="true" t="shared" si="1" ref="D15:X15">D16+D17+D18+D19+D20+D21</f>
        <v>12093.800000000001</v>
      </c>
      <c r="E15" s="46">
        <f t="shared" si="1"/>
        <v>6176.99</v>
      </c>
      <c r="F15" s="46">
        <f t="shared" si="1"/>
        <v>6176.99</v>
      </c>
      <c r="G15" s="46">
        <f t="shared" si="1"/>
        <v>1128.49</v>
      </c>
      <c r="H15" s="46">
        <f t="shared" si="1"/>
        <v>1128.49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46">
        <f t="shared" si="1"/>
        <v>0</v>
      </c>
      <c r="N15" s="46">
        <f t="shared" si="1"/>
        <v>0</v>
      </c>
      <c r="O15" s="46">
        <f t="shared" si="1"/>
        <v>1079.4</v>
      </c>
      <c r="P15" s="46">
        <f t="shared" si="1"/>
        <v>1079.4</v>
      </c>
      <c r="Q15" s="46">
        <f>Q16+Q17+Q18+Q19+Q20+Q21</f>
        <v>3930.7999999999997</v>
      </c>
      <c r="R15" s="46">
        <f>R16+R17+R18+R19+R20+R21</f>
        <v>3930.7999999999997</v>
      </c>
      <c r="S15" s="46">
        <f>S16+S17+S18+S19+S20+S21</f>
        <v>0</v>
      </c>
      <c r="T15" s="46">
        <f>T16+T17+T18+T19+T20+T21</f>
        <v>0</v>
      </c>
      <c r="U15" s="46">
        <f t="shared" si="1"/>
        <v>38.3</v>
      </c>
      <c r="V15" s="46">
        <f t="shared" si="1"/>
        <v>38.3</v>
      </c>
      <c r="W15" s="46">
        <f t="shared" si="1"/>
        <v>0</v>
      </c>
      <c r="X15" s="46">
        <f t="shared" si="1"/>
        <v>0</v>
      </c>
    </row>
    <row r="16" spans="1:24" ht="30.75" customHeight="1">
      <c r="A16" s="49">
        <v>221</v>
      </c>
      <c r="B16" s="50" t="s">
        <v>27</v>
      </c>
      <c r="C16" s="33">
        <f>24+24+85+60+42+82.5+37+60+56.8</f>
        <v>471.3</v>
      </c>
      <c r="D16" s="33">
        <f>24+24+85+60+42+82.5+37+60+56.8</f>
        <v>471.3</v>
      </c>
      <c r="E16" s="46">
        <f>G16+I16+K16+M16+O16+Q16+S16+U16+W16</f>
        <v>330.3</v>
      </c>
      <c r="F16" s="46">
        <f>H16+J16+L16+N16+P16+R16+T16+V16+X16</f>
        <v>330.3</v>
      </c>
      <c r="G16" s="51"/>
      <c r="H16" s="52"/>
      <c r="I16" s="53"/>
      <c r="J16" s="52"/>
      <c r="K16" s="53"/>
      <c r="L16" s="52"/>
      <c r="M16" s="53"/>
      <c r="N16" s="52"/>
      <c r="O16" s="53"/>
      <c r="P16" s="52"/>
      <c r="Q16" s="53">
        <f>20.1+17.1+50.5+42.5+40.4+46+28+41.7+44</f>
        <v>330.3</v>
      </c>
      <c r="R16" s="54">
        <f>20.1+17.1+50.5+42.5+40.4+46+28+41.7+44</f>
        <v>330.3</v>
      </c>
      <c r="S16" s="54"/>
      <c r="T16" s="52"/>
      <c r="U16" s="53"/>
      <c r="V16" s="52"/>
      <c r="W16" s="53"/>
      <c r="X16" s="52"/>
    </row>
    <row r="17" spans="1:24" ht="30.75" customHeight="1">
      <c r="A17" s="47">
        <v>222</v>
      </c>
      <c r="B17" s="48" t="s">
        <v>28</v>
      </c>
      <c r="C17" s="33">
        <f>5+8.9+1.2+11+2+1</f>
        <v>29.1</v>
      </c>
      <c r="D17" s="33">
        <f>5+8.9+1.2+11+2+1</f>
        <v>29.1</v>
      </c>
      <c r="E17" s="46">
        <f aca="true" t="shared" si="2" ref="E17:E25">G17+I17+K17+M17+O17+Q17+S17+U17+W17</f>
        <v>8.5</v>
      </c>
      <c r="F17" s="46">
        <f aca="true" t="shared" si="3" ref="F17:F25">H17+J17+L17+N17+P17+R17+T17+V17+X17</f>
        <v>8.5</v>
      </c>
      <c r="G17" s="51"/>
      <c r="H17" s="52"/>
      <c r="I17" s="53"/>
      <c r="J17" s="52"/>
      <c r="K17" s="53"/>
      <c r="L17" s="52"/>
      <c r="M17" s="53"/>
      <c r="N17" s="52"/>
      <c r="O17" s="53"/>
      <c r="P17" s="52"/>
      <c r="Q17" s="53">
        <f>6.5+1.6+0.4</f>
        <v>8.5</v>
      </c>
      <c r="R17" s="54">
        <f>6.5+1.6+0.4</f>
        <v>8.5</v>
      </c>
      <c r="S17" s="54"/>
      <c r="T17" s="52"/>
      <c r="U17" s="53"/>
      <c r="V17" s="52"/>
      <c r="W17" s="53"/>
      <c r="X17" s="52"/>
    </row>
    <row r="18" spans="1:24" ht="30.75" customHeight="1">
      <c r="A18" s="47">
        <v>223</v>
      </c>
      <c r="B18" s="48" t="s">
        <v>29</v>
      </c>
      <c r="C18" s="33">
        <f>140.3+117.9+452+430+251.5+284+156.8+108.1+144.1</f>
        <v>2084.7</v>
      </c>
      <c r="D18" s="33">
        <f>140.3+117.9+452+430+251.5+284+156.8+108.1+144.1</f>
        <v>2084.7</v>
      </c>
      <c r="E18" s="46">
        <f t="shared" si="2"/>
        <v>1300.5</v>
      </c>
      <c r="F18" s="46">
        <f t="shared" si="3"/>
        <v>1300.5</v>
      </c>
      <c r="G18" s="51"/>
      <c r="H18" s="52"/>
      <c r="I18" s="53"/>
      <c r="J18" s="52"/>
      <c r="K18" s="53"/>
      <c r="L18" s="52"/>
      <c r="M18" s="53"/>
      <c r="N18" s="52"/>
      <c r="O18" s="53"/>
      <c r="P18" s="52"/>
      <c r="Q18" s="53">
        <f>87.3+74.7+289+160.9+216.5+175.7+109.9+69.2+117.3</f>
        <v>1300.5</v>
      </c>
      <c r="R18" s="54">
        <f>87.3+74.7+289+160.9+216.5+175.7+109.9+69.2+117.3</f>
        <v>1300.5</v>
      </c>
      <c r="S18" s="54"/>
      <c r="T18" s="52"/>
      <c r="U18" s="53"/>
      <c r="V18" s="52"/>
      <c r="W18" s="53"/>
      <c r="X18" s="52"/>
    </row>
    <row r="19" spans="1:24" ht="30.75" customHeight="1">
      <c r="A19" s="49">
        <v>224</v>
      </c>
      <c r="B19" s="50" t="s">
        <v>30</v>
      </c>
      <c r="C19" s="33"/>
      <c r="D19" s="33"/>
      <c r="E19" s="46">
        <f t="shared" si="2"/>
        <v>0</v>
      </c>
      <c r="F19" s="46">
        <f t="shared" si="3"/>
        <v>0</v>
      </c>
      <c r="G19" s="51"/>
      <c r="H19" s="52"/>
      <c r="I19" s="53"/>
      <c r="J19" s="52"/>
      <c r="K19" s="53"/>
      <c r="L19" s="52"/>
      <c r="M19" s="53"/>
      <c r="N19" s="52"/>
      <c r="O19" s="53"/>
      <c r="P19" s="52"/>
      <c r="Q19" s="53"/>
      <c r="R19" s="54"/>
      <c r="S19" s="54"/>
      <c r="T19" s="52"/>
      <c r="U19" s="53"/>
      <c r="V19" s="52"/>
      <c r="W19" s="53"/>
      <c r="X19" s="52"/>
    </row>
    <row r="20" spans="1:24" ht="30.75" customHeight="1">
      <c r="A20" s="47">
        <v>225</v>
      </c>
      <c r="B20" s="48" t="s">
        <v>31</v>
      </c>
      <c r="C20" s="33">
        <f>473.6+519.1+1393.3+2640.5+592.4+1014.2+736.2+587.6+786.1</f>
        <v>8743</v>
      </c>
      <c r="D20" s="33">
        <f>473.6+519.1+1393.3+2640.5+592.4+1014.2+736.2+587.6+786.1</f>
        <v>8743</v>
      </c>
      <c r="E20" s="46">
        <f t="shared" si="2"/>
        <v>4288.29</v>
      </c>
      <c r="F20" s="46">
        <f t="shared" si="3"/>
        <v>4288.29</v>
      </c>
      <c r="G20" s="51">
        <f>871+257.49</f>
        <v>1128.49</v>
      </c>
      <c r="H20" s="52">
        <f>871+257.49</f>
        <v>1128.49</v>
      </c>
      <c r="I20" s="53"/>
      <c r="J20" s="52"/>
      <c r="K20" s="53"/>
      <c r="L20" s="52"/>
      <c r="M20" s="53"/>
      <c r="N20" s="52"/>
      <c r="O20" s="53">
        <v>1079.4</v>
      </c>
      <c r="P20" s="52">
        <v>1079.4</v>
      </c>
      <c r="Q20" s="53">
        <f>8.9+149.5+108.4+764.5+550.4+27.9+82.4+6.1+361.5</f>
        <v>2059.6</v>
      </c>
      <c r="R20" s="54">
        <f>8.9+149.5+108.4+764.5+550.4+27.9+82.4+6.1+361.5</f>
        <v>2059.6</v>
      </c>
      <c r="S20" s="54"/>
      <c r="T20" s="52"/>
      <c r="U20" s="53">
        <f>10.5+10.3</f>
        <v>20.8</v>
      </c>
      <c r="V20" s="52">
        <f>10.5+10.3</f>
        <v>20.8</v>
      </c>
      <c r="W20" s="53"/>
      <c r="X20" s="52"/>
    </row>
    <row r="21" spans="1:24" ht="30.75" customHeight="1">
      <c r="A21" s="49">
        <v>226</v>
      </c>
      <c r="B21" s="50" t="s">
        <v>32</v>
      </c>
      <c r="C21" s="33">
        <f>13.3+14.1+71.7+172.7+77.4+47.7+307.9+24.8+36.1</f>
        <v>765.6999999999999</v>
      </c>
      <c r="D21" s="33">
        <f>13.3+14.1+71.7+172.7+77.4+47.7+307.9+24.8+36.1</f>
        <v>765.6999999999999</v>
      </c>
      <c r="E21" s="46">
        <f t="shared" si="2"/>
        <v>249.40000000000003</v>
      </c>
      <c r="F21" s="46">
        <f t="shared" si="3"/>
        <v>249.40000000000003</v>
      </c>
      <c r="G21" s="51"/>
      <c r="H21" s="52"/>
      <c r="I21" s="53"/>
      <c r="J21" s="52"/>
      <c r="K21" s="53"/>
      <c r="L21" s="52"/>
      <c r="M21" s="53"/>
      <c r="N21" s="52"/>
      <c r="O21" s="53"/>
      <c r="P21" s="52"/>
      <c r="Q21" s="53">
        <f>2.7+4.9+22+63+46.7+7+44.9+8.4+32.3</f>
        <v>231.90000000000003</v>
      </c>
      <c r="R21" s="54">
        <f>2.7+4.9+22+63+46.7+7+44.9+8.4+32.3</f>
        <v>231.90000000000003</v>
      </c>
      <c r="S21" s="54"/>
      <c r="T21" s="52"/>
      <c r="U21" s="53">
        <v>17.5</v>
      </c>
      <c r="V21" s="52">
        <v>17.5</v>
      </c>
      <c r="W21" s="53"/>
      <c r="X21" s="52"/>
    </row>
    <row r="22" spans="1:24" ht="40.5" customHeight="1">
      <c r="A22" s="47">
        <v>241</v>
      </c>
      <c r="B22" s="48" t="s">
        <v>33</v>
      </c>
      <c r="C22" s="33"/>
      <c r="D22" s="33"/>
      <c r="E22" s="46">
        <f t="shared" si="2"/>
        <v>0</v>
      </c>
      <c r="F22" s="46">
        <f t="shared" si="3"/>
        <v>0</v>
      </c>
      <c r="G22" s="51"/>
      <c r="H22" s="52"/>
      <c r="I22" s="53"/>
      <c r="J22" s="52"/>
      <c r="K22" s="53"/>
      <c r="L22" s="52"/>
      <c r="M22" s="53"/>
      <c r="N22" s="52"/>
      <c r="O22" s="53"/>
      <c r="P22" s="52"/>
      <c r="Q22" s="53"/>
      <c r="R22" s="54"/>
      <c r="S22" s="54"/>
      <c r="T22" s="52"/>
      <c r="U22" s="53"/>
      <c r="V22" s="52"/>
      <c r="W22" s="53"/>
      <c r="X22" s="52"/>
    </row>
    <row r="23" spans="1:24" ht="54.75" customHeight="1">
      <c r="A23" s="47">
        <v>242</v>
      </c>
      <c r="B23" s="48" t="s">
        <v>34</v>
      </c>
      <c r="C23" s="33">
        <v>282.8</v>
      </c>
      <c r="D23" s="33">
        <v>282.8</v>
      </c>
      <c r="E23" s="46">
        <f t="shared" si="2"/>
        <v>282.8</v>
      </c>
      <c r="F23" s="46">
        <f t="shared" si="3"/>
        <v>282.8</v>
      </c>
      <c r="G23" s="51"/>
      <c r="H23" s="52"/>
      <c r="I23" s="53"/>
      <c r="J23" s="52"/>
      <c r="K23" s="53"/>
      <c r="L23" s="52"/>
      <c r="M23" s="53"/>
      <c r="N23" s="52"/>
      <c r="O23" s="53"/>
      <c r="P23" s="52"/>
      <c r="Q23" s="53">
        <v>282.8</v>
      </c>
      <c r="R23" s="54">
        <v>282.8</v>
      </c>
      <c r="S23" s="54"/>
      <c r="T23" s="52"/>
      <c r="U23" s="53"/>
      <c r="V23" s="52"/>
      <c r="W23" s="53"/>
      <c r="X23" s="52"/>
    </row>
    <row r="24" spans="1:24" ht="30" customHeight="1">
      <c r="A24" s="47">
        <v>262</v>
      </c>
      <c r="B24" s="48" t="s">
        <v>35</v>
      </c>
      <c r="C24" s="33">
        <f>263.1+434.5+1560.3+5955.9+27.5+1114.5+580.5+876.4+1363.1</f>
        <v>12175.8</v>
      </c>
      <c r="D24" s="33">
        <f>263.1+434.5+1560.3+5955.9+27.5+1114.5+580.5+876.4+1363.1</f>
        <v>12175.8</v>
      </c>
      <c r="E24" s="46">
        <f t="shared" si="2"/>
        <v>3778.3</v>
      </c>
      <c r="F24" s="46">
        <f t="shared" si="3"/>
        <v>3778.3</v>
      </c>
      <c r="G24" s="51"/>
      <c r="H24" s="52"/>
      <c r="I24" s="53"/>
      <c r="J24" s="52"/>
      <c r="K24" s="53"/>
      <c r="L24" s="52"/>
      <c r="M24" s="53"/>
      <c r="N24" s="52"/>
      <c r="O24" s="53"/>
      <c r="P24" s="52"/>
      <c r="Q24" s="53">
        <f>248.3+409.3+1678.8+584.5+396+216.4+245</f>
        <v>3778.3</v>
      </c>
      <c r="R24" s="54">
        <f>248.3+409.3+1678.8+584.5+396+216.4+245</f>
        <v>3778.3</v>
      </c>
      <c r="S24" s="54"/>
      <c r="T24" s="52"/>
      <c r="U24" s="53"/>
      <c r="V24" s="52"/>
      <c r="W24" s="53"/>
      <c r="X24" s="52"/>
    </row>
    <row r="25" spans="1:24" ht="32.25" customHeight="1">
      <c r="A25" s="47">
        <v>290</v>
      </c>
      <c r="B25" s="48" t="s">
        <v>36</v>
      </c>
      <c r="C25" s="33">
        <f>66.5+81.5+118+515.7+186.4+38.1+181.3+113.2+68.9</f>
        <v>1369.6000000000001</v>
      </c>
      <c r="D25" s="33">
        <f>66.5+81.5+118+515.7+186.4+38.1+181.3+113.2+68.9</f>
        <v>1369.6000000000001</v>
      </c>
      <c r="E25" s="46">
        <f t="shared" si="2"/>
        <v>1018.4000000000001</v>
      </c>
      <c r="F25" s="46">
        <f t="shared" si="3"/>
        <v>1021.1</v>
      </c>
      <c r="G25" s="51"/>
      <c r="H25" s="52"/>
      <c r="I25" s="53"/>
      <c r="J25" s="52"/>
      <c r="K25" s="53"/>
      <c r="L25" s="52"/>
      <c r="M25" s="53"/>
      <c r="N25" s="52"/>
      <c r="O25" s="53"/>
      <c r="P25" s="52"/>
      <c r="Q25" s="53">
        <f>64.2+58.5+55.4+430.1+115.8+15.6+99.6+78+64.7</f>
        <v>981.9000000000001</v>
      </c>
      <c r="R25" s="54">
        <f>64.2+58.5+55.4+430.1+115.8+15.6+99.6+78+67.4</f>
        <v>984.6</v>
      </c>
      <c r="S25" s="54"/>
      <c r="T25" s="52"/>
      <c r="U25" s="53">
        <f>8.3+28.2</f>
        <v>36.5</v>
      </c>
      <c r="V25" s="52">
        <f>8.3+28.2</f>
        <v>36.5</v>
      </c>
      <c r="W25" s="53"/>
      <c r="X25" s="52"/>
    </row>
    <row r="26" spans="1:24" ht="32.25" customHeight="1">
      <c r="A26" s="55">
        <v>300</v>
      </c>
      <c r="B26" s="56" t="s">
        <v>37</v>
      </c>
      <c r="C26" s="46">
        <f>C27+C28+C29</f>
        <v>9143.5</v>
      </c>
      <c r="D26" s="46">
        <f aca="true" t="shared" si="4" ref="D26:X26">D27+D28+D29</f>
        <v>9143.5</v>
      </c>
      <c r="E26" s="46">
        <f t="shared" si="4"/>
        <v>4462.3</v>
      </c>
      <c r="F26" s="46">
        <f t="shared" si="4"/>
        <v>7794.7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606</v>
      </c>
      <c r="L26" s="46">
        <f t="shared" si="4"/>
        <v>3938.4</v>
      </c>
      <c r="M26" s="46">
        <f t="shared" si="4"/>
        <v>0</v>
      </c>
      <c r="N26" s="46">
        <f t="shared" si="4"/>
        <v>0</v>
      </c>
      <c r="O26" s="46">
        <f t="shared" si="4"/>
        <v>0</v>
      </c>
      <c r="P26" s="46">
        <f t="shared" si="4"/>
        <v>0</v>
      </c>
      <c r="Q26" s="46">
        <f t="shared" si="4"/>
        <v>92.5</v>
      </c>
      <c r="R26" s="46">
        <f t="shared" si="4"/>
        <v>92.5</v>
      </c>
      <c r="S26" s="46">
        <f t="shared" si="4"/>
        <v>0</v>
      </c>
      <c r="T26" s="46">
        <f t="shared" si="4"/>
        <v>0</v>
      </c>
      <c r="U26" s="46">
        <f t="shared" si="4"/>
        <v>3763.8</v>
      </c>
      <c r="V26" s="46">
        <f t="shared" si="4"/>
        <v>3763.8</v>
      </c>
      <c r="W26" s="46">
        <f t="shared" si="4"/>
        <v>0</v>
      </c>
      <c r="X26" s="46">
        <f t="shared" si="4"/>
        <v>0</v>
      </c>
    </row>
    <row r="27" spans="1:24" ht="30" customHeight="1">
      <c r="A27" s="57">
        <v>310</v>
      </c>
      <c r="B27" s="58" t="s">
        <v>38</v>
      </c>
      <c r="C27" s="33">
        <f>25.7+880.9+3961.3+1194.5+51.2+49.3+19.5+1112.8</f>
        <v>7295.200000000001</v>
      </c>
      <c r="D27" s="33">
        <f>25.7+880.9+3961.3+1194.5+51.2+49.3+19.5+1112.8</f>
        <v>7295.200000000001</v>
      </c>
      <c r="E27" s="46">
        <f aca="true" t="shared" si="5" ref="E27:F29">G27+I27+K27+M27+O27+Q27+S27+U27+W27</f>
        <v>3341.1</v>
      </c>
      <c r="F27" s="46">
        <f t="shared" si="5"/>
        <v>6673.5</v>
      </c>
      <c r="G27" s="51"/>
      <c r="H27" s="52"/>
      <c r="I27" s="53"/>
      <c r="J27" s="52"/>
      <c r="K27" s="53">
        <v>606</v>
      </c>
      <c r="L27" s="52">
        <f>606+3332.4</f>
        <v>3938.4</v>
      </c>
      <c r="M27" s="53"/>
      <c r="N27" s="52"/>
      <c r="O27" s="53"/>
      <c r="P27" s="52"/>
      <c r="Q27" s="53">
        <v>13.1</v>
      </c>
      <c r="R27" s="54">
        <v>13.1</v>
      </c>
      <c r="S27" s="54"/>
      <c r="T27" s="52"/>
      <c r="U27" s="53">
        <f>25.7+67.2+53.5+1519.6+3.3+1052.7</f>
        <v>2722</v>
      </c>
      <c r="V27" s="52">
        <f>25.7+67.2+53.5+1519.6+3.3+1052.7</f>
        <v>2722</v>
      </c>
      <c r="W27" s="53"/>
      <c r="X27" s="52"/>
    </row>
    <row r="28" spans="1:24" ht="30" customHeight="1">
      <c r="A28" s="49">
        <v>320</v>
      </c>
      <c r="B28" s="50" t="s">
        <v>39</v>
      </c>
      <c r="C28" s="33"/>
      <c r="D28" s="33"/>
      <c r="E28" s="46">
        <f t="shared" si="5"/>
        <v>0</v>
      </c>
      <c r="F28" s="46">
        <f t="shared" si="5"/>
        <v>0</v>
      </c>
      <c r="G28" s="51"/>
      <c r="H28" s="52"/>
      <c r="I28" s="53"/>
      <c r="J28" s="52"/>
      <c r="K28" s="53"/>
      <c r="L28" s="52"/>
      <c r="M28" s="53"/>
      <c r="N28" s="52"/>
      <c r="O28" s="53"/>
      <c r="P28" s="52"/>
      <c r="Q28" s="53"/>
      <c r="R28" s="54"/>
      <c r="S28" s="54"/>
      <c r="T28" s="52"/>
      <c r="U28" s="53"/>
      <c r="V28" s="52"/>
      <c r="W28" s="53"/>
      <c r="X28" s="52"/>
    </row>
    <row r="29" spans="1:24" ht="30" customHeight="1">
      <c r="A29" s="47">
        <v>340</v>
      </c>
      <c r="B29" s="48" t="s">
        <v>40</v>
      </c>
      <c r="C29" s="33">
        <f>3.2+4.2+358.4+553.9+181.7+328.7+244.7+112.1+61.4</f>
        <v>1848.3</v>
      </c>
      <c r="D29" s="33">
        <f>3.2+4.2+358.4+553.9+181.7+328.7+244.7+112.1+61.4</f>
        <v>1848.3</v>
      </c>
      <c r="E29" s="46">
        <f t="shared" si="5"/>
        <v>1121.2</v>
      </c>
      <c r="F29" s="46">
        <f t="shared" si="5"/>
        <v>1121.2</v>
      </c>
      <c r="G29" s="51"/>
      <c r="H29" s="52"/>
      <c r="I29" s="53"/>
      <c r="J29" s="52"/>
      <c r="K29" s="53"/>
      <c r="L29" s="52"/>
      <c r="M29" s="53"/>
      <c r="N29" s="52"/>
      <c r="O29" s="53"/>
      <c r="P29" s="52"/>
      <c r="Q29" s="53">
        <v>79.4</v>
      </c>
      <c r="R29" s="54">
        <v>79.4</v>
      </c>
      <c r="S29" s="54"/>
      <c r="T29" s="52"/>
      <c r="U29" s="53">
        <f>0.8+1.5+188.8+447.7+112.8+173.6+37.4+28.6+50.6</f>
        <v>1041.8</v>
      </c>
      <c r="V29" s="52">
        <f>0.8+1.5+188.8+447.7+112.8+173.6+37.4+28.6+50.6</f>
        <v>1041.8</v>
      </c>
      <c r="W29" s="53"/>
      <c r="X29" s="52"/>
    </row>
    <row r="30" spans="1:24" ht="15" customHeight="1">
      <c r="A30" s="106" t="s">
        <v>41</v>
      </c>
      <c r="B30" s="107"/>
      <c r="C30" s="59">
        <f>C14+C26</f>
        <v>35065.5</v>
      </c>
      <c r="D30" s="59">
        <f aca="true" t="shared" si="6" ref="D30:X30">D14+D26</f>
        <v>35065.5</v>
      </c>
      <c r="E30" s="59">
        <f t="shared" si="6"/>
        <v>15718.79</v>
      </c>
      <c r="F30" s="59">
        <f t="shared" si="6"/>
        <v>19053.89</v>
      </c>
      <c r="G30" s="59">
        <f t="shared" si="6"/>
        <v>1128.49</v>
      </c>
      <c r="H30" s="59">
        <f t="shared" si="6"/>
        <v>1128.49</v>
      </c>
      <c r="I30" s="59">
        <f t="shared" si="6"/>
        <v>0</v>
      </c>
      <c r="J30" s="59">
        <f t="shared" si="6"/>
        <v>0</v>
      </c>
      <c r="K30" s="59">
        <f t="shared" si="6"/>
        <v>606</v>
      </c>
      <c r="L30" s="59">
        <f t="shared" si="6"/>
        <v>3938.4</v>
      </c>
      <c r="M30" s="59">
        <f t="shared" si="6"/>
        <v>0</v>
      </c>
      <c r="N30" s="59">
        <f t="shared" si="6"/>
        <v>0</v>
      </c>
      <c r="O30" s="59">
        <f t="shared" si="6"/>
        <v>1079.4</v>
      </c>
      <c r="P30" s="59">
        <f t="shared" si="6"/>
        <v>1079.4</v>
      </c>
      <c r="Q30" s="59">
        <f t="shared" si="6"/>
        <v>9066.3</v>
      </c>
      <c r="R30" s="59">
        <f t="shared" si="6"/>
        <v>9069</v>
      </c>
      <c r="S30" s="59">
        <f t="shared" si="6"/>
        <v>0</v>
      </c>
      <c r="T30" s="59">
        <f t="shared" si="6"/>
        <v>0</v>
      </c>
      <c r="U30" s="59">
        <f t="shared" si="6"/>
        <v>3838.6000000000004</v>
      </c>
      <c r="V30" s="59">
        <f t="shared" si="6"/>
        <v>3838.6000000000004</v>
      </c>
      <c r="W30" s="59">
        <f t="shared" si="6"/>
        <v>0</v>
      </c>
      <c r="X30" s="59">
        <f t="shared" si="6"/>
        <v>0</v>
      </c>
    </row>
    <row r="31" spans="1:24" ht="28.5" customHeight="1">
      <c r="A31" s="69" t="s">
        <v>66</v>
      </c>
      <c r="B31" s="69"/>
      <c r="C31" s="60" t="s">
        <v>46</v>
      </c>
      <c r="D31" s="60" t="s">
        <v>46</v>
      </c>
      <c r="E31" s="46">
        <f aca="true" t="shared" si="7" ref="E31:F33">G31+I31+K31+M31+O31+Q31+S31+U31+W31</f>
        <v>3716</v>
      </c>
      <c r="F31" s="46">
        <f t="shared" si="7"/>
        <v>7048.6</v>
      </c>
      <c r="G31" s="61"/>
      <c r="H31" s="62"/>
      <c r="I31" s="61"/>
      <c r="J31" s="62"/>
      <c r="K31" s="62">
        <v>606</v>
      </c>
      <c r="L31" s="62">
        <f>606+3332.4</f>
        <v>3938.4</v>
      </c>
      <c r="M31" s="62"/>
      <c r="N31" s="62"/>
      <c r="O31" s="62">
        <v>1079.4</v>
      </c>
      <c r="P31" s="62">
        <v>1079.4</v>
      </c>
      <c r="Q31" s="62"/>
      <c r="R31" s="62"/>
      <c r="S31" s="62"/>
      <c r="T31" s="61"/>
      <c r="U31" s="62">
        <f>11.3+27.3+161.8+501.2+2.2+154.2+40.7+28.6+1103.3</f>
        <v>2030.6</v>
      </c>
      <c r="V31" s="62">
        <f>11.3+27.5+161.8+501.2+2.2+154.2+40.7+28.6+1103.3</f>
        <v>2030.8000000000002</v>
      </c>
      <c r="W31" s="63"/>
      <c r="X31" s="40"/>
    </row>
    <row r="32" spans="1:24" ht="28.5" customHeight="1">
      <c r="A32" s="88" t="s">
        <v>67</v>
      </c>
      <c r="B32" s="89"/>
      <c r="C32" s="60" t="s">
        <v>46</v>
      </c>
      <c r="D32" s="60" t="s">
        <v>46</v>
      </c>
      <c r="E32" s="46">
        <f t="shared" si="7"/>
        <v>0</v>
      </c>
      <c r="F32" s="46">
        <f t="shared" si="7"/>
        <v>0</v>
      </c>
      <c r="G32" s="61"/>
      <c r="H32" s="62"/>
      <c r="I32" s="6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1"/>
      <c r="U32" s="62"/>
      <c r="V32" s="62"/>
      <c r="W32" s="63"/>
      <c r="X32" s="40"/>
    </row>
    <row r="33" spans="1:24" ht="21" customHeight="1">
      <c r="A33" s="69" t="s">
        <v>68</v>
      </c>
      <c r="B33" s="69"/>
      <c r="C33" s="60" t="s">
        <v>46</v>
      </c>
      <c r="D33" s="60" t="s">
        <v>46</v>
      </c>
      <c r="E33" s="46">
        <f t="shared" si="7"/>
        <v>0</v>
      </c>
      <c r="F33" s="46">
        <f t="shared" si="7"/>
        <v>0</v>
      </c>
      <c r="G33" s="61"/>
      <c r="H33" s="62"/>
      <c r="I33" s="6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1"/>
      <c r="U33" s="62"/>
      <c r="V33" s="62"/>
      <c r="W33" s="63"/>
      <c r="X33" s="40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</sheetData>
  <sheetProtection/>
  <mergeCells count="34">
    <mergeCell ref="U1:X1"/>
    <mergeCell ref="I2:N2"/>
    <mergeCell ref="A33:B33"/>
    <mergeCell ref="W7:X7"/>
    <mergeCell ref="A30:B30"/>
    <mergeCell ref="A8:B12"/>
    <mergeCell ref="A13:B13"/>
    <mergeCell ref="K11:L11"/>
    <mergeCell ref="G3:P3"/>
    <mergeCell ref="G4:P4"/>
    <mergeCell ref="W10:X11"/>
    <mergeCell ref="U11:V11"/>
    <mergeCell ref="Q10:V10"/>
    <mergeCell ref="H5:O5"/>
    <mergeCell ref="H6:O6"/>
    <mergeCell ref="G11:H11"/>
    <mergeCell ref="I11:J11"/>
    <mergeCell ref="M11:N11"/>
    <mergeCell ref="O10:P11"/>
    <mergeCell ref="K10:N10"/>
    <mergeCell ref="C8:D9"/>
    <mergeCell ref="E8:F9"/>
    <mergeCell ref="G8:X8"/>
    <mergeCell ref="G9:N9"/>
    <mergeCell ref="O9:X9"/>
    <mergeCell ref="G10:J10"/>
    <mergeCell ref="Q11:R11"/>
    <mergeCell ref="S11:T11"/>
    <mergeCell ref="A31:B31"/>
    <mergeCell ref="C10:C12"/>
    <mergeCell ref="A32:B32"/>
    <mergeCell ref="D10:D12"/>
    <mergeCell ref="E10:E12"/>
    <mergeCell ref="F10:F12"/>
  </mergeCells>
  <printOptions/>
  <pageMargins left="0.3937007874015748" right="0.3937007874015748" top="1.1811023622047245" bottom="0.5905511811023623" header="0" footer="0"/>
  <pageSetup horizontalDpi="600" verticalDpi="600" orientation="landscape" paperSize="9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 topLeftCell="A19">
      <selection activeCell="E1" sqref="A1:I33"/>
    </sheetView>
  </sheetViews>
  <sheetFormatPr defaultColWidth="9.00390625" defaultRowHeight="12.75"/>
  <cols>
    <col min="1" max="1" width="8.125" style="27" customWidth="1"/>
    <col min="2" max="2" width="22.375" style="27" customWidth="1"/>
    <col min="3" max="3" width="12.625" style="27" customWidth="1"/>
    <col min="4" max="4" width="11.375" style="27" customWidth="1"/>
    <col min="5" max="5" width="14.875" style="27" customWidth="1"/>
    <col min="6" max="6" width="17.125" style="27" customWidth="1"/>
    <col min="7" max="7" width="20.125" style="27" customWidth="1"/>
    <col min="8" max="8" width="18.75390625" style="27" customWidth="1"/>
    <col min="9" max="9" width="18.375" style="27" customWidth="1"/>
    <col min="10" max="16384" width="9.125" style="27" customWidth="1"/>
  </cols>
  <sheetData>
    <row r="1" spans="9:11" ht="15.75">
      <c r="I1" s="28" t="s">
        <v>103</v>
      </c>
      <c r="J1" s="29"/>
      <c r="K1" s="29"/>
    </row>
    <row r="4" spans="1:13" ht="15.75">
      <c r="A4" s="113" t="s">
        <v>122</v>
      </c>
      <c r="B4" s="113"/>
      <c r="C4" s="113"/>
      <c r="D4" s="113"/>
      <c r="E4" s="113"/>
      <c r="F4" s="113"/>
      <c r="G4" s="113"/>
      <c r="H4" s="113"/>
      <c r="I4" s="113"/>
      <c r="J4" s="30"/>
      <c r="K4" s="30"/>
      <c r="L4" s="30"/>
      <c r="M4" s="30"/>
    </row>
    <row r="5" spans="1:13" ht="15.75">
      <c r="A5" s="113" t="s">
        <v>94</v>
      </c>
      <c r="B5" s="113"/>
      <c r="C5" s="113"/>
      <c r="D5" s="113"/>
      <c r="E5" s="113"/>
      <c r="F5" s="113"/>
      <c r="G5" s="113"/>
      <c r="H5" s="113"/>
      <c r="I5" s="113"/>
      <c r="J5" s="30"/>
      <c r="K5" s="30"/>
      <c r="L5" s="30"/>
      <c r="M5" s="30"/>
    </row>
    <row r="6" spans="1:13" ht="15.75">
      <c r="A6" s="113" t="s">
        <v>134</v>
      </c>
      <c r="B6" s="113"/>
      <c r="C6" s="113"/>
      <c r="D6" s="113"/>
      <c r="E6" s="113"/>
      <c r="F6" s="113"/>
      <c r="G6" s="113"/>
      <c r="H6" s="113"/>
      <c r="I6" s="113"/>
      <c r="J6" s="30"/>
      <c r="K6" s="30"/>
      <c r="L6" s="30"/>
      <c r="M6" s="30"/>
    </row>
    <row r="7" spans="1:13" ht="15.75">
      <c r="A7" s="114" t="s">
        <v>47</v>
      </c>
      <c r="B7" s="114"/>
      <c r="C7" s="114"/>
      <c r="D7" s="114"/>
      <c r="E7" s="114"/>
      <c r="F7" s="114"/>
      <c r="G7" s="114"/>
      <c r="H7" s="114"/>
      <c r="I7" s="114"/>
      <c r="J7" s="30"/>
      <c r="K7" s="30"/>
      <c r="L7" s="30"/>
      <c r="M7" s="30"/>
    </row>
    <row r="8" spans="1:13" ht="15.75">
      <c r="A8" s="113" t="s">
        <v>138</v>
      </c>
      <c r="B8" s="113"/>
      <c r="C8" s="113"/>
      <c r="D8" s="113"/>
      <c r="E8" s="113"/>
      <c r="F8" s="113"/>
      <c r="G8" s="113"/>
      <c r="H8" s="113"/>
      <c r="I8" s="113"/>
      <c r="J8" s="30"/>
      <c r="K8" s="30"/>
      <c r="L8" s="30"/>
      <c r="M8" s="30"/>
    </row>
    <row r="9" spans="2:13" ht="15.75">
      <c r="B9" s="31"/>
      <c r="C9" s="31"/>
      <c r="D9" s="31"/>
      <c r="F9" s="31"/>
      <c r="G9" s="31"/>
      <c r="H9" s="31"/>
      <c r="I9" s="31"/>
      <c r="J9" s="31"/>
      <c r="K9" s="31"/>
      <c r="L9" s="31"/>
      <c r="M9" s="31"/>
    </row>
    <row r="10" ht="15.75">
      <c r="I10" s="32" t="s">
        <v>95</v>
      </c>
    </row>
    <row r="11" spans="1:9" ht="78" customHeight="1">
      <c r="A11" s="33" t="s">
        <v>96</v>
      </c>
      <c r="B11" s="33" t="s">
        <v>116</v>
      </c>
      <c r="C11" s="33" t="s">
        <v>97</v>
      </c>
      <c r="D11" s="33" t="s">
        <v>98</v>
      </c>
      <c r="E11" s="33" t="s">
        <v>115</v>
      </c>
      <c r="F11" s="33" t="s">
        <v>99</v>
      </c>
      <c r="G11" s="33" t="s">
        <v>117</v>
      </c>
      <c r="H11" s="33" t="s">
        <v>100</v>
      </c>
      <c r="I11" s="33" t="s">
        <v>118</v>
      </c>
    </row>
    <row r="12" spans="1:9" ht="15.75">
      <c r="A12" s="34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</row>
    <row r="13" spans="1:9" ht="31.5">
      <c r="A13" s="36">
        <v>1</v>
      </c>
      <c r="B13" s="36" t="s">
        <v>124</v>
      </c>
      <c r="C13" s="43">
        <v>38894</v>
      </c>
      <c r="D13" s="36" t="s">
        <v>125</v>
      </c>
      <c r="E13" s="37">
        <v>622.2</v>
      </c>
      <c r="F13" s="37">
        <v>612.5</v>
      </c>
      <c r="G13" s="37"/>
      <c r="H13" s="37">
        <f>E13-F13-G13</f>
        <v>9.700000000000045</v>
      </c>
      <c r="I13" s="38">
        <f>H13/E13*100</f>
        <v>1.558984249437487</v>
      </c>
    </row>
    <row r="14" spans="1:9" ht="31.5">
      <c r="A14" s="36">
        <v>2</v>
      </c>
      <c r="B14" s="36" t="s">
        <v>124</v>
      </c>
      <c r="C14" s="43">
        <v>39990</v>
      </c>
      <c r="D14" s="36" t="s">
        <v>125</v>
      </c>
      <c r="E14" s="37">
        <v>867.8</v>
      </c>
      <c r="F14" s="37">
        <v>858</v>
      </c>
      <c r="G14" s="37"/>
      <c r="H14" s="37">
        <f>E14-F14-G14</f>
        <v>9.799999999999955</v>
      </c>
      <c r="I14" s="38">
        <f aca="true" t="shared" si="0" ref="I14:I32">H14/E14*100</f>
        <v>1.1292924637013086</v>
      </c>
    </row>
    <row r="15" spans="1:9" ht="31.5">
      <c r="A15" s="36">
        <v>3</v>
      </c>
      <c r="B15" s="36" t="s">
        <v>124</v>
      </c>
      <c r="C15" s="43">
        <v>39993</v>
      </c>
      <c r="D15" s="36" t="s">
        <v>125</v>
      </c>
      <c r="E15" s="37">
        <v>756.6</v>
      </c>
      <c r="F15" s="37">
        <v>745</v>
      </c>
      <c r="G15" s="37"/>
      <c r="H15" s="37">
        <f>E15-F15-G15</f>
        <v>11.600000000000023</v>
      </c>
      <c r="I15" s="38">
        <f t="shared" si="0"/>
        <v>1.5331747290510207</v>
      </c>
    </row>
    <row r="16" spans="1:9" ht="31.5">
      <c r="A16" s="36">
        <v>4</v>
      </c>
      <c r="B16" s="36" t="s">
        <v>124</v>
      </c>
      <c r="C16" s="43">
        <v>39993</v>
      </c>
      <c r="D16" s="36" t="s">
        <v>125</v>
      </c>
      <c r="E16" s="36">
        <v>1029.6</v>
      </c>
      <c r="F16" s="36">
        <v>1014.6</v>
      </c>
      <c r="G16" s="36"/>
      <c r="H16" s="37">
        <f aca="true" t="shared" si="1" ref="H16:H29">E16-F16-G16</f>
        <v>14.999999999999886</v>
      </c>
      <c r="I16" s="38">
        <f t="shared" si="0"/>
        <v>1.4568764568764458</v>
      </c>
    </row>
    <row r="17" spans="1:9" ht="47.25">
      <c r="A17" s="36" t="s">
        <v>140</v>
      </c>
      <c r="B17" s="36" t="s">
        <v>141</v>
      </c>
      <c r="C17" s="43">
        <v>40007</v>
      </c>
      <c r="D17" s="36" t="s">
        <v>127</v>
      </c>
      <c r="E17" s="36">
        <v>1108</v>
      </c>
      <c r="F17" s="36">
        <v>1108</v>
      </c>
      <c r="G17" s="36"/>
      <c r="H17" s="37">
        <f t="shared" si="1"/>
        <v>0</v>
      </c>
      <c r="I17" s="38">
        <f t="shared" si="0"/>
        <v>0</v>
      </c>
    </row>
    <row r="18" spans="1:9" ht="31.5">
      <c r="A18" s="36">
        <v>6</v>
      </c>
      <c r="B18" s="36" t="s">
        <v>124</v>
      </c>
      <c r="C18" s="43">
        <v>39993</v>
      </c>
      <c r="D18" s="36" t="s">
        <v>125</v>
      </c>
      <c r="E18" s="36">
        <v>1114.4</v>
      </c>
      <c r="F18" s="36">
        <v>1098.4</v>
      </c>
      <c r="G18" s="36"/>
      <c r="H18" s="37">
        <f t="shared" si="1"/>
        <v>16</v>
      </c>
      <c r="I18" s="38">
        <f t="shared" si="0"/>
        <v>1.4357501794687724</v>
      </c>
    </row>
    <row r="19" spans="1:9" ht="31.5">
      <c r="A19" s="36">
        <v>7</v>
      </c>
      <c r="B19" s="36" t="s">
        <v>126</v>
      </c>
      <c r="C19" s="43">
        <v>39983</v>
      </c>
      <c r="D19" s="36" t="s">
        <v>127</v>
      </c>
      <c r="E19" s="36">
        <v>1500</v>
      </c>
      <c r="F19" s="36">
        <v>1485</v>
      </c>
      <c r="G19" s="36"/>
      <c r="H19" s="37">
        <f t="shared" si="1"/>
        <v>15</v>
      </c>
      <c r="I19" s="38">
        <f t="shared" si="0"/>
        <v>1</v>
      </c>
    </row>
    <row r="20" spans="1:9" ht="31.5">
      <c r="A20" s="36">
        <v>8</v>
      </c>
      <c r="B20" s="36" t="s">
        <v>124</v>
      </c>
      <c r="C20" s="43">
        <v>39993</v>
      </c>
      <c r="D20" s="36" t="s">
        <v>125</v>
      </c>
      <c r="E20" s="36">
        <v>605.6</v>
      </c>
      <c r="F20" s="36">
        <v>600</v>
      </c>
      <c r="G20" s="36"/>
      <c r="H20" s="37">
        <f t="shared" si="1"/>
        <v>5.600000000000023</v>
      </c>
      <c r="I20" s="38">
        <f t="shared" si="0"/>
        <v>0.924702774108326</v>
      </c>
    </row>
    <row r="21" spans="1:9" ht="31.5">
      <c r="A21" s="36">
        <v>9</v>
      </c>
      <c r="B21" s="36" t="s">
        <v>124</v>
      </c>
      <c r="C21" s="43">
        <v>39993</v>
      </c>
      <c r="D21" s="36" t="s">
        <v>125</v>
      </c>
      <c r="E21" s="36">
        <v>1644.4</v>
      </c>
      <c r="F21" s="36">
        <v>1299</v>
      </c>
      <c r="G21" s="36"/>
      <c r="H21" s="37">
        <f t="shared" si="1"/>
        <v>345.4000000000001</v>
      </c>
      <c r="I21" s="38">
        <f t="shared" si="0"/>
        <v>21.004621746533694</v>
      </c>
    </row>
    <row r="22" spans="1:9" ht="31.5">
      <c r="A22" s="36">
        <v>10</v>
      </c>
      <c r="B22" s="36" t="s">
        <v>126</v>
      </c>
      <c r="C22" s="43">
        <v>39983</v>
      </c>
      <c r="D22" s="36" t="s">
        <v>127</v>
      </c>
      <c r="E22" s="36">
        <v>742.5</v>
      </c>
      <c r="F22" s="36">
        <v>734.976</v>
      </c>
      <c r="G22" s="36"/>
      <c r="H22" s="37">
        <f t="shared" si="1"/>
        <v>7.524000000000001</v>
      </c>
      <c r="I22" s="38">
        <f t="shared" si="0"/>
        <v>1.0133333333333334</v>
      </c>
    </row>
    <row r="23" spans="1:9" ht="31.5">
      <c r="A23" s="36">
        <v>11</v>
      </c>
      <c r="B23" s="36" t="s">
        <v>128</v>
      </c>
      <c r="C23" s="43">
        <v>39911</v>
      </c>
      <c r="D23" s="36" t="s">
        <v>127</v>
      </c>
      <c r="E23" s="36">
        <v>1503</v>
      </c>
      <c r="F23" s="36">
        <v>1503</v>
      </c>
      <c r="G23" s="36"/>
      <c r="H23" s="37">
        <f t="shared" si="1"/>
        <v>0</v>
      </c>
      <c r="I23" s="38">
        <f t="shared" si="0"/>
        <v>0</v>
      </c>
    </row>
    <row r="24" spans="1:9" ht="31.5">
      <c r="A24" s="36">
        <v>12</v>
      </c>
      <c r="B24" s="36" t="s">
        <v>129</v>
      </c>
      <c r="C24" s="43">
        <v>39937</v>
      </c>
      <c r="D24" s="36" t="s">
        <v>123</v>
      </c>
      <c r="E24" s="36">
        <v>253.1</v>
      </c>
      <c r="F24" s="36">
        <v>141.6</v>
      </c>
      <c r="G24" s="36"/>
      <c r="H24" s="37">
        <f t="shared" si="1"/>
        <v>111.5</v>
      </c>
      <c r="I24" s="38">
        <f t="shared" si="0"/>
        <v>44.053733702094036</v>
      </c>
    </row>
    <row r="25" spans="1:9" ht="31.5">
      <c r="A25" s="36">
        <v>13</v>
      </c>
      <c r="B25" s="36" t="s">
        <v>130</v>
      </c>
      <c r="C25" s="43">
        <v>39958</v>
      </c>
      <c r="D25" s="36" t="s">
        <v>123</v>
      </c>
      <c r="E25" s="36">
        <v>245</v>
      </c>
      <c r="F25" s="36">
        <v>243.2</v>
      </c>
      <c r="G25" s="36"/>
      <c r="H25" s="37">
        <f t="shared" si="1"/>
        <v>1.8000000000000114</v>
      </c>
      <c r="I25" s="38">
        <f t="shared" si="0"/>
        <v>0.734693877551025</v>
      </c>
    </row>
    <row r="26" spans="1:9" ht="31.5">
      <c r="A26" s="36">
        <v>14</v>
      </c>
      <c r="B26" s="36" t="s">
        <v>131</v>
      </c>
      <c r="C26" s="43">
        <v>39967</v>
      </c>
      <c r="D26" s="36" t="s">
        <v>123</v>
      </c>
      <c r="E26" s="36">
        <v>401.7</v>
      </c>
      <c r="F26" s="36">
        <v>317.3</v>
      </c>
      <c r="G26" s="36"/>
      <c r="H26" s="37">
        <f t="shared" si="1"/>
        <v>84.39999999999998</v>
      </c>
      <c r="I26" s="38">
        <f t="shared" si="0"/>
        <v>21.010704505850132</v>
      </c>
    </row>
    <row r="27" spans="1:9" ht="15.75">
      <c r="A27" s="36">
        <v>15</v>
      </c>
      <c r="B27" s="36" t="s">
        <v>132</v>
      </c>
      <c r="C27" s="43">
        <v>39990</v>
      </c>
      <c r="D27" s="36" t="s">
        <v>127</v>
      </c>
      <c r="E27" s="36">
        <v>4561</v>
      </c>
      <c r="F27" s="36">
        <v>3352.3</v>
      </c>
      <c r="G27" s="36"/>
      <c r="H27" s="37">
        <f t="shared" si="1"/>
        <v>1208.6999999999998</v>
      </c>
      <c r="I27" s="38">
        <f t="shared" si="0"/>
        <v>26.500767375575528</v>
      </c>
    </row>
    <row r="28" spans="1:9" ht="31.5">
      <c r="A28" s="36">
        <v>16</v>
      </c>
      <c r="B28" s="36" t="s">
        <v>139</v>
      </c>
      <c r="C28" s="43">
        <v>39853</v>
      </c>
      <c r="D28" s="36" t="s">
        <v>123</v>
      </c>
      <c r="E28" s="36">
        <v>490</v>
      </c>
      <c r="F28" s="36">
        <v>398.3</v>
      </c>
      <c r="G28" s="36"/>
      <c r="H28" s="36">
        <f t="shared" si="1"/>
        <v>91.69999999999999</v>
      </c>
      <c r="I28" s="64">
        <f t="shared" si="0"/>
        <v>18.71428571428571</v>
      </c>
    </row>
    <row r="29" spans="1:9" ht="15.75">
      <c r="A29" s="36">
        <v>17</v>
      </c>
      <c r="B29" s="36" t="s">
        <v>142</v>
      </c>
      <c r="C29" s="43">
        <v>40017</v>
      </c>
      <c r="D29" s="36" t="s">
        <v>125</v>
      </c>
      <c r="E29" s="36">
        <v>526.6</v>
      </c>
      <c r="F29" s="36">
        <v>526.6</v>
      </c>
      <c r="G29" s="36"/>
      <c r="H29" s="36">
        <f t="shared" si="1"/>
        <v>0</v>
      </c>
      <c r="I29" s="64">
        <f t="shared" si="0"/>
        <v>0</v>
      </c>
    </row>
    <row r="30" spans="1:9" ht="15.75">
      <c r="A30" s="36">
        <v>18</v>
      </c>
      <c r="B30" s="36" t="s">
        <v>142</v>
      </c>
      <c r="C30" s="43">
        <v>40018</v>
      </c>
      <c r="D30" s="36" t="s">
        <v>125</v>
      </c>
      <c r="E30" s="36">
        <v>734.1</v>
      </c>
      <c r="F30" s="36"/>
      <c r="G30" s="36"/>
      <c r="H30" s="36"/>
      <c r="I30" s="64"/>
    </row>
    <row r="31" spans="1:9" ht="15.75">
      <c r="A31" s="36"/>
      <c r="B31" s="36"/>
      <c r="C31" s="43"/>
      <c r="D31" s="36"/>
      <c r="E31" s="36"/>
      <c r="F31" s="36"/>
      <c r="G31" s="36"/>
      <c r="H31" s="36"/>
      <c r="I31" s="64"/>
    </row>
    <row r="32" spans="1:9" ht="15.75">
      <c r="A32" s="36"/>
      <c r="B32" s="39" t="s">
        <v>101</v>
      </c>
      <c r="C32" s="40"/>
      <c r="D32" s="40"/>
      <c r="E32" s="40">
        <f>SUM(E13:E31)</f>
        <v>18705.6</v>
      </c>
      <c r="F32" s="40">
        <f>SUM(F13:F31)</f>
        <v>16037.776</v>
      </c>
      <c r="G32" s="40"/>
      <c r="H32" s="40">
        <f>SUM(H13:H31)</f>
        <v>1933.724</v>
      </c>
      <c r="I32" s="64">
        <f t="shared" si="0"/>
        <v>10.337674279360192</v>
      </c>
    </row>
    <row r="33" ht="15.75">
      <c r="A33" s="41" t="s">
        <v>102</v>
      </c>
    </row>
    <row r="34" spans="1:9" ht="18.75">
      <c r="A34" s="111" t="s">
        <v>119</v>
      </c>
      <c r="B34" s="111"/>
      <c r="C34" s="111"/>
      <c r="D34" s="111"/>
      <c r="E34" s="111"/>
      <c r="F34" s="111"/>
      <c r="G34" s="111"/>
      <c r="H34" s="111"/>
      <c r="I34" s="111"/>
    </row>
    <row r="35" spans="1:9" ht="18.75">
      <c r="A35" s="111" t="s">
        <v>114</v>
      </c>
      <c r="B35" s="111"/>
      <c r="C35" s="111"/>
      <c r="D35" s="111"/>
      <c r="E35" s="111"/>
      <c r="F35" s="111"/>
      <c r="G35" s="111"/>
      <c r="H35" s="111"/>
      <c r="I35" s="111"/>
    </row>
    <row r="36" spans="1:11" ht="48.7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42"/>
      <c r="K36" s="42"/>
    </row>
    <row r="37" ht="32.25" customHeight="1"/>
    <row r="38" ht="15.75">
      <c r="G38" s="41"/>
    </row>
    <row r="39" ht="15.75">
      <c r="G39" s="41"/>
    </row>
  </sheetData>
  <sheetProtection/>
  <mergeCells count="8">
    <mergeCell ref="A35:I35"/>
    <mergeCell ref="A36:I36"/>
    <mergeCell ref="A4:I4"/>
    <mergeCell ref="A5:I5"/>
    <mergeCell ref="A6:I6"/>
    <mergeCell ref="A7:I7"/>
    <mergeCell ref="A8:I8"/>
    <mergeCell ref="A34:I3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econ1</cp:lastModifiedBy>
  <cp:lastPrinted>2009-11-06T08:28:42Z</cp:lastPrinted>
  <dcterms:created xsi:type="dcterms:W3CDTF">2006-02-27T11:22:09Z</dcterms:created>
  <dcterms:modified xsi:type="dcterms:W3CDTF">2009-12-11T08:49:23Z</dcterms:modified>
  <cp:category/>
  <cp:version/>
  <cp:contentType/>
  <cp:contentStatus/>
</cp:coreProperties>
</file>