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<sst xmlns="http://schemas.openxmlformats.org/spreadsheetml/2006/main" count="153" uniqueCount="71">
  <si>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</si>
  <si>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</si>
  <si>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</si>
  <si>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</si>
  <si>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</si>
  <si>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</si>
  <si>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</si>
  <si>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</si>
  <si>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</si>
  <si>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</si>
  <si>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</si>
  <si>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</si>
  <si>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</si>
  <si>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</si>
  <si>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</si>
  <si>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</si>
  <si>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</si>
  <si>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</si>
  <si>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</si>
  <si>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</si>
  <si>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</si>
  <si>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</si>
  <si>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</si>
  <si>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</si>
  <si>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</si>
  <si>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</si>
  <si>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</si>
  <si>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</si>
  <si>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</si>
  <si>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</si>
  <si>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</si>
  <si>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</si>
  <si>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</si>
  <si>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</si>
  <si>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</si>
  <si>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</si>
  <si>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</si>
  <si>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</si>
  <si>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</si>
  <si>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</si>
  <si>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</si>
  <si>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</si>
  <si>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</si>
  <si>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</si>
  <si>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</si>
  <si>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</si>
  <si>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</si>
  <si>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</si>
  <si>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</si>
  <si>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</si>
  <si>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</si>
  <si>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</si>
  <si>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</si>
  <si>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</si>
  <si>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</si>
  <si>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</si>
  <si>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</si>
  <si>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</si>
  <si>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</si>
  <si>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</si>
  <si>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</si>
  <si>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</si>
  <si>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</si>
  <si>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</si>
  <si>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</si>
  <si>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</si>
  <si>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</si>
  <si>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</si>
  <si>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01.01.2009 года</t>
  </si>
  <si>
    <t>Сведения об исполнении консолидированного бюджета Яльчикского района по состоянию на 01.01.2009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</si>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</sst>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  <font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18" fillId="0" borderId="1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5" fillId="0" borderId="1" xfId="0" applyNumberFormat="1" applyFont="1" applyBorder="1" applyAlignment="1">
      <alignment/>
    </xf>
    <xf numFmtId="2" fontId="15" fillId="0" borderId="5" xfId="0" applyNumberFormat="1" applyFont="1" applyBorder="1" applyAlignment="1">
      <alignment/>
    </xf>
    <xf numFmtId="2" fontId="15" fillId="0" borderId="6" xfId="0" applyNumberFormat="1" applyFont="1" applyBorder="1" applyAlignment="1">
      <alignment/>
    </xf>
    <xf numFmtId="2" fontId="15" fillId="0" borderId="7" xfId="0" applyNumberFormat="1" applyFont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3">
      <pane xSplit="5" topLeftCell="L1" activePane="topRight" state="frozen"/>
      <selection pane="topLeft" activeCell="A4" sqref="A4"/>
      <selection pane="topRight" activeCell="S19" sqref="S18:S19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11.75390625" style="0" customWidth="1"/>
    <col min="5" max="5" width="11.625" style="0" customWidth="1"/>
    <col min="6" max="6" width="5.25390625" style="0" customWidth="1"/>
    <col min="7" max="7" width="10.625" style="0" customWidth="1"/>
    <col min="8" max="8" width="10.25390625" style="0" customWidth="1"/>
    <col min="9" max="9" width="5.125" style="0" customWidth="1"/>
    <col min="10" max="10" width="9.875" style="0" customWidth="1"/>
    <col min="11" max="11" width="9.25390625" style="0" customWidth="1"/>
    <col min="12" max="12" width="5.375" style="0" customWidth="1"/>
    <col min="13" max="13" width="9.75390625" style="0" customWidth="1"/>
    <col min="14" max="14" width="10.125" style="0" customWidth="1"/>
    <col min="15" max="15" width="5.625" style="0" customWidth="1"/>
    <col min="16" max="16" width="12.125" style="0" customWidth="1"/>
    <col min="17" max="17" width="10.375" style="0" customWidth="1"/>
    <col min="18" max="18" width="5.125" style="0" customWidth="1"/>
    <col min="19" max="19" width="7.625" style="0" customWidth="1"/>
    <col min="20" max="20" width="9.375" style="0" customWidth="1"/>
    <col min="21" max="21" width="5.125" style="0" customWidth="1"/>
    <col min="22" max="22" width="10.00390625" style="0" customWidth="1"/>
    <col min="23" max="23" width="9.375" style="0" customWidth="1"/>
    <col min="24" max="24" width="5.875" style="0" customWidth="1"/>
    <col min="25" max="25" width="8.25390625" style="0" customWidth="1"/>
    <col min="26" max="26" width="8.625" style="0" customWidth="1"/>
    <col min="27" max="27" width="6.375" style="0" customWidth="1"/>
    <col min="28" max="28" width="8.75390625" style="0" customWidth="1"/>
    <col min="29" max="29" width="8.25390625" style="0" customWidth="1"/>
    <col min="30" max="30" width="5.875" style="0" customWidth="1"/>
    <col min="31" max="31" width="8.125" style="0" customWidth="1"/>
    <col min="32" max="32" width="9.375" style="0" bestFit="1" customWidth="1"/>
    <col min="33" max="33" width="5.625" style="0" customWidth="1"/>
    <col min="34" max="34" width="6.75390625" style="0" customWidth="1"/>
    <col min="35" max="35" width="7.375" style="0" customWidth="1"/>
    <col min="36" max="36" width="5.125" style="0" customWidth="1"/>
    <col min="37" max="37" width="8.375" style="0" customWidth="1"/>
    <col min="38" max="38" width="9.375" style="0" bestFit="1" customWidth="1"/>
    <col min="39" max="39" width="4.625" style="0" customWidth="1"/>
  </cols>
  <sheetData>
    <row r="1" ht="3" customHeight="1"/>
    <row r="2" ht="12.75" customHeight="1" hidden="1"/>
    <row r="3" spans="4:36" ht="56.25" customHeight="1">
      <c r="D3" s="90" t="s">
        <v>68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8"/>
      <c r="Z3" s="8"/>
      <c r="AA3" s="8"/>
      <c r="AJ3" s="8"/>
    </row>
    <row r="6" spans="1:33" ht="12.75">
      <c r="A6" s="99" t="s">
        <v>3</v>
      </c>
      <c r="B6" s="99"/>
      <c r="C6" s="99"/>
      <c r="D6" s="99" t="s">
        <v>1</v>
      </c>
      <c r="E6" s="99"/>
      <c r="F6" s="85"/>
      <c r="G6" s="85" t="s">
        <v>24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87"/>
      <c r="AD6" s="87"/>
      <c r="AE6" s="87"/>
      <c r="AF6" s="87"/>
      <c r="AG6" s="87"/>
    </row>
    <row r="7" spans="1:39" ht="114" customHeight="1">
      <c r="A7" s="99"/>
      <c r="B7" s="99"/>
      <c r="C7" s="99"/>
      <c r="D7" s="99"/>
      <c r="E7" s="99"/>
      <c r="F7" s="99"/>
      <c r="G7" s="85" t="s">
        <v>2</v>
      </c>
      <c r="H7" s="86"/>
      <c r="I7" s="93"/>
      <c r="J7" s="85" t="s">
        <v>14</v>
      </c>
      <c r="K7" s="86"/>
      <c r="L7" s="93"/>
      <c r="M7" s="94" t="s">
        <v>15</v>
      </c>
      <c r="N7" s="95"/>
      <c r="O7" s="96"/>
      <c r="P7" s="85" t="s">
        <v>16</v>
      </c>
      <c r="Q7" s="86"/>
      <c r="R7" s="93"/>
      <c r="S7" s="94" t="s">
        <v>52</v>
      </c>
      <c r="T7" s="95"/>
      <c r="U7" s="96"/>
      <c r="V7" s="85" t="s">
        <v>66</v>
      </c>
      <c r="W7" s="86"/>
      <c r="X7" s="93"/>
      <c r="Y7" s="94" t="s">
        <v>67</v>
      </c>
      <c r="Z7" s="95"/>
      <c r="AA7" s="96"/>
      <c r="AB7" s="88" t="s">
        <v>51</v>
      </c>
      <c r="AC7" s="89"/>
      <c r="AD7" s="84"/>
      <c r="AE7" s="88" t="s">
        <v>50</v>
      </c>
      <c r="AF7" s="89"/>
      <c r="AG7" s="84"/>
      <c r="AH7" s="94" t="s">
        <v>17</v>
      </c>
      <c r="AI7" s="95"/>
      <c r="AJ7" s="96"/>
      <c r="AK7" s="94" t="s">
        <v>18</v>
      </c>
      <c r="AL7" s="95"/>
      <c r="AM7" s="96"/>
    </row>
    <row r="8" spans="1:39" ht="33.75">
      <c r="A8" s="99"/>
      <c r="B8" s="99"/>
      <c r="C8" s="99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5" customFormat="1" ht="27.75" customHeight="1">
      <c r="A9" s="102" t="s">
        <v>5</v>
      </c>
      <c r="B9" s="102"/>
      <c r="C9" s="103"/>
      <c r="D9" s="60">
        <f>G9+J9+M9+P9+S9+V9+Y9+AB9+AE9+AH9+AK9</f>
        <v>600125</v>
      </c>
      <c r="E9" s="60">
        <f>H9+K9+N9+Q9+T9+W9+Z9+AC9+AF9+AI9+AL9</f>
        <v>619284.77</v>
      </c>
      <c r="F9" s="61">
        <f>E9/D9*100</f>
        <v>103.19262986877733</v>
      </c>
      <c r="G9" s="78">
        <v>131947.45</v>
      </c>
      <c r="H9" s="58">
        <v>141518.24</v>
      </c>
      <c r="I9" s="61">
        <f aca="true" t="shared" si="0" ref="I9:I18">H9/G9*100</f>
        <v>107.25348614164199</v>
      </c>
      <c r="J9" s="77">
        <v>146230</v>
      </c>
      <c r="K9" s="62">
        <v>146236.1</v>
      </c>
      <c r="L9" s="61">
        <f>K9/J9*100</f>
        <v>100.00417151063394</v>
      </c>
      <c r="M9" s="77">
        <v>58285</v>
      </c>
      <c r="N9" s="58">
        <v>58285.08</v>
      </c>
      <c r="O9" s="61">
        <f>N9/M9*100</f>
        <v>100.00013725658403</v>
      </c>
      <c r="P9" s="77">
        <v>131758</v>
      </c>
      <c r="Q9" s="58">
        <v>131763.17</v>
      </c>
      <c r="R9" s="61">
        <f aca="true" t="shared" si="1" ref="R9:R18">Q9/P9*100</f>
        <v>100.00392386041077</v>
      </c>
      <c r="S9" s="64">
        <v>52500</v>
      </c>
      <c r="T9" s="58">
        <v>52500</v>
      </c>
      <c r="U9" s="61">
        <f aca="true" t="shared" si="2" ref="U9:U15">T9/S9*100</f>
        <v>100</v>
      </c>
      <c r="V9" s="77">
        <v>32700</v>
      </c>
      <c r="W9" s="58">
        <v>32746.68</v>
      </c>
      <c r="X9" s="61">
        <f>W9/V9*100</f>
        <v>100.14275229357798</v>
      </c>
      <c r="Y9" s="77">
        <v>7789.56</v>
      </c>
      <c r="Z9" s="58">
        <v>7789.56</v>
      </c>
      <c r="AA9" s="61">
        <f>SUM(Z9/Y9*100)</f>
        <v>100</v>
      </c>
      <c r="AB9" s="77">
        <v>1600</v>
      </c>
      <c r="AC9" s="58">
        <v>1620.96</v>
      </c>
      <c r="AD9" s="61">
        <f>SUM(AC9/AB9*100)</f>
        <v>101.31000000000002</v>
      </c>
      <c r="AE9" s="77">
        <v>2489.99</v>
      </c>
      <c r="AF9" s="58">
        <v>11999.98</v>
      </c>
      <c r="AG9" s="61">
        <f aca="true" t="shared" si="3" ref="AG9:AG18">SUM(AF9/AE9*100)</f>
        <v>481.9288430877233</v>
      </c>
      <c r="AH9" s="64">
        <v>16825</v>
      </c>
      <c r="AI9" s="83">
        <v>16825</v>
      </c>
      <c r="AJ9" s="64">
        <f>AI9/AH9*100</f>
        <v>100</v>
      </c>
      <c r="AK9" s="64">
        <v>18000</v>
      </c>
      <c r="AL9" s="58">
        <v>18000</v>
      </c>
      <c r="AM9" s="64">
        <f>AL9/AK9*100</f>
        <v>100</v>
      </c>
    </row>
    <row r="10" spans="1:39" s="66" customFormat="1" ht="24.75" customHeight="1">
      <c r="A10" s="91" t="s">
        <v>6</v>
      </c>
      <c r="B10" s="91"/>
      <c r="C10" s="92"/>
      <c r="D10" s="60">
        <f aca="true" t="shared" si="4" ref="D10:D17">G10+J10+M10+P10+S10+V10+Y10+AB10+AE10+AH10+AK10</f>
        <v>545200</v>
      </c>
      <c r="E10" s="60">
        <f>H10+K10+N10+Q10+T10+W10+AC10+AF10+AI10+AL10</f>
        <v>636033.1699999999</v>
      </c>
      <c r="F10" s="61">
        <f aca="true" t="shared" si="5" ref="F10:F18">E10/D10*100</f>
        <v>116.66052274394715</v>
      </c>
      <c r="G10" s="78">
        <v>94148.75</v>
      </c>
      <c r="H10" s="58">
        <v>132671.24</v>
      </c>
      <c r="I10" s="61">
        <f t="shared" si="0"/>
        <v>140.9166239594259</v>
      </c>
      <c r="J10" s="77">
        <v>50644</v>
      </c>
      <c r="K10" s="58">
        <v>50644.82</v>
      </c>
      <c r="L10" s="61">
        <f aca="true" t="shared" si="6" ref="L10:L18">K10/J10*100</f>
        <v>100.00161914540715</v>
      </c>
      <c r="M10" s="77">
        <v>92966</v>
      </c>
      <c r="N10" s="58">
        <v>92966.12</v>
      </c>
      <c r="O10" s="61">
        <f aca="true" t="shared" si="7" ref="O10:O18">N10/M10*100</f>
        <v>100.0001290794484</v>
      </c>
      <c r="P10" s="77">
        <v>188284.31</v>
      </c>
      <c r="Q10" s="62">
        <v>240593.57</v>
      </c>
      <c r="R10" s="61">
        <f t="shared" si="1"/>
        <v>127.78206001339146</v>
      </c>
      <c r="S10" s="64">
        <v>6600</v>
      </c>
      <c r="T10" s="58">
        <v>6600</v>
      </c>
      <c r="U10" s="61">
        <f t="shared" si="2"/>
        <v>100</v>
      </c>
      <c r="V10" s="77">
        <v>25688</v>
      </c>
      <c r="W10" s="58">
        <v>25688.48</v>
      </c>
      <c r="X10" s="61">
        <f aca="true" t="shared" si="8" ref="X10:X18">W10/V10*100</f>
        <v>100.00186857676736</v>
      </c>
      <c r="Y10" s="77"/>
      <c r="Z10" s="58">
        <v>0</v>
      </c>
      <c r="AA10" s="61"/>
      <c r="AB10" s="77">
        <v>1745.19</v>
      </c>
      <c r="AC10" s="58">
        <v>1745.19</v>
      </c>
      <c r="AD10" s="61">
        <f aca="true" t="shared" si="9" ref="AD10:AD17">SUM(AC10/AB10*100)</f>
        <v>100</v>
      </c>
      <c r="AE10" s="77">
        <v>123.75</v>
      </c>
      <c r="AF10" s="58">
        <v>123.75</v>
      </c>
      <c r="AG10" s="61">
        <f t="shared" si="3"/>
        <v>100</v>
      </c>
      <c r="AH10" s="64">
        <v>25000</v>
      </c>
      <c r="AI10" s="83">
        <v>25000</v>
      </c>
      <c r="AJ10" s="64">
        <f>AI10/AH10*100</f>
        <v>100</v>
      </c>
      <c r="AK10" s="64">
        <v>60000</v>
      </c>
      <c r="AL10" s="63">
        <v>60000</v>
      </c>
      <c r="AM10" s="64">
        <f aca="true" t="shared" si="10" ref="AM10:AM18">AL10/AK10*100</f>
        <v>100</v>
      </c>
    </row>
    <row r="11" spans="1:39" s="66" customFormat="1" ht="24.75" customHeight="1">
      <c r="A11" s="91" t="s">
        <v>7</v>
      </c>
      <c r="B11" s="91"/>
      <c r="C11" s="92"/>
      <c r="D11" s="60">
        <f t="shared" si="4"/>
        <v>972005</v>
      </c>
      <c r="E11" s="60">
        <f>H11+K11+N11+Q11+T11+W11+Z11+AC11+AF11+AI11+AL11</f>
        <v>1015053.9799999999</v>
      </c>
      <c r="F11" s="61">
        <f t="shared" si="5"/>
        <v>104.42888462507906</v>
      </c>
      <c r="G11" s="79">
        <v>167454.36</v>
      </c>
      <c r="H11" s="58">
        <v>209523.78</v>
      </c>
      <c r="I11" s="61">
        <f t="shared" si="0"/>
        <v>125.12291707424042</v>
      </c>
      <c r="J11" s="77">
        <v>19998</v>
      </c>
      <c r="K11" s="58">
        <v>19998.88</v>
      </c>
      <c r="L11" s="61">
        <f t="shared" si="6"/>
        <v>100.00440044004402</v>
      </c>
      <c r="M11" s="77">
        <v>87702</v>
      </c>
      <c r="N11" s="58">
        <v>87702.69</v>
      </c>
      <c r="O11" s="61">
        <f t="shared" si="7"/>
        <v>100.00078675514811</v>
      </c>
      <c r="P11" s="77">
        <v>370252.24</v>
      </c>
      <c r="Q11" s="58">
        <v>370352.3</v>
      </c>
      <c r="R11" s="61">
        <f t="shared" si="1"/>
        <v>100.02702481962027</v>
      </c>
      <c r="S11" s="64">
        <v>123500</v>
      </c>
      <c r="T11" s="58">
        <v>123700</v>
      </c>
      <c r="U11" s="61">
        <f t="shared" si="2"/>
        <v>100.16194331983806</v>
      </c>
      <c r="V11" s="77">
        <v>135095</v>
      </c>
      <c r="W11" s="58">
        <v>135095.83</v>
      </c>
      <c r="X11" s="61">
        <f t="shared" si="8"/>
        <v>100.00061438247158</v>
      </c>
      <c r="Y11" s="77">
        <v>7098.4</v>
      </c>
      <c r="Z11" s="58">
        <v>7098.4</v>
      </c>
      <c r="AA11" s="61">
        <f aca="true" t="shared" si="11" ref="AA11:AA18">SUM(Z11/Y11*100)</f>
        <v>100</v>
      </c>
      <c r="AB11" s="77">
        <v>1900</v>
      </c>
      <c r="AC11" s="58">
        <v>1980.39</v>
      </c>
      <c r="AD11" s="61">
        <f t="shared" si="9"/>
        <v>104.23105263157895</v>
      </c>
      <c r="AE11" s="77">
        <v>6000</v>
      </c>
      <c r="AF11" s="58">
        <v>6596.71</v>
      </c>
      <c r="AG11" s="61">
        <f t="shared" si="3"/>
        <v>109.94516666666667</v>
      </c>
      <c r="AH11" s="64">
        <v>22520</v>
      </c>
      <c r="AI11" s="83">
        <v>22520</v>
      </c>
      <c r="AJ11" s="64">
        <f aca="true" t="shared" si="12" ref="AJ11:AJ18">AI11/AH11*100</f>
        <v>100</v>
      </c>
      <c r="AK11" s="64">
        <v>30485</v>
      </c>
      <c r="AL11" s="63">
        <v>30485</v>
      </c>
      <c r="AM11" s="64">
        <f t="shared" si="10"/>
        <v>100</v>
      </c>
    </row>
    <row r="12" spans="1:39" s="68" customFormat="1" ht="24.75" customHeight="1">
      <c r="A12" s="100" t="s">
        <v>8</v>
      </c>
      <c r="B12" s="100"/>
      <c r="C12" s="101"/>
      <c r="D12" s="60">
        <f t="shared" si="4"/>
        <v>1088670</v>
      </c>
      <c r="E12" s="60">
        <f>H12+K12+N12++Q12+T12+W12+Z12+AC12+AF12+AI12+AL12</f>
        <v>1163415.4100000001</v>
      </c>
      <c r="F12" s="61">
        <f t="shared" si="5"/>
        <v>106.86575454453602</v>
      </c>
      <c r="G12" s="77">
        <v>347876.85</v>
      </c>
      <c r="H12" s="67">
        <v>417248.07</v>
      </c>
      <c r="I12" s="61">
        <f t="shared" si="0"/>
        <v>119.94131543964481</v>
      </c>
      <c r="J12" s="77">
        <v>27193.63</v>
      </c>
      <c r="K12" s="62">
        <v>32566.1</v>
      </c>
      <c r="L12" s="61">
        <f t="shared" si="6"/>
        <v>119.75635470512762</v>
      </c>
      <c r="M12" s="77">
        <v>87256</v>
      </c>
      <c r="N12" s="62">
        <v>87256.96</v>
      </c>
      <c r="O12" s="61">
        <f t="shared" si="7"/>
        <v>100.00110021087376</v>
      </c>
      <c r="P12" s="77">
        <v>342087.87</v>
      </c>
      <c r="Q12" s="58">
        <v>342088.31</v>
      </c>
      <c r="R12" s="61">
        <f t="shared" si="1"/>
        <v>100.00012862192395</v>
      </c>
      <c r="S12" s="64">
        <v>144510</v>
      </c>
      <c r="T12" s="58">
        <v>144510</v>
      </c>
      <c r="U12" s="61">
        <f t="shared" si="2"/>
        <v>100</v>
      </c>
      <c r="V12" s="77">
        <v>90542</v>
      </c>
      <c r="W12" s="58">
        <v>90542.32</v>
      </c>
      <c r="X12" s="61">
        <f t="shared" si="8"/>
        <v>100.0003534271388</v>
      </c>
      <c r="Y12" s="77">
        <v>204.3</v>
      </c>
      <c r="Z12" s="58">
        <v>204.3</v>
      </c>
      <c r="AA12" s="61">
        <f t="shared" si="11"/>
        <v>100</v>
      </c>
      <c r="AB12" s="77">
        <v>1495.51</v>
      </c>
      <c r="AC12" s="58">
        <v>1495.51</v>
      </c>
      <c r="AD12" s="61">
        <f t="shared" si="9"/>
        <v>100</v>
      </c>
      <c r="AE12" s="77">
        <v>2433.84</v>
      </c>
      <c r="AF12" s="58">
        <v>2433.84</v>
      </c>
      <c r="AG12" s="61">
        <f t="shared" si="3"/>
        <v>100</v>
      </c>
      <c r="AH12" s="64">
        <v>25070</v>
      </c>
      <c r="AI12" s="83">
        <v>25070</v>
      </c>
      <c r="AJ12" s="64">
        <f t="shared" si="12"/>
        <v>100</v>
      </c>
      <c r="AK12" s="64">
        <v>20000</v>
      </c>
      <c r="AL12" s="63">
        <v>20000</v>
      </c>
      <c r="AM12" s="64">
        <f t="shared" si="10"/>
        <v>100</v>
      </c>
    </row>
    <row r="13" spans="1:39" s="66" customFormat="1" ht="24.75" customHeight="1">
      <c r="A13" s="91" t="s">
        <v>9</v>
      </c>
      <c r="B13" s="91"/>
      <c r="C13" s="92"/>
      <c r="D13" s="60">
        <f t="shared" si="4"/>
        <v>426500</v>
      </c>
      <c r="E13" s="60">
        <f>H13+K13+N13+Q13+T13+W13+AC13+AF13+AI13+AL13</f>
        <v>406630.74000000005</v>
      </c>
      <c r="F13" s="61">
        <f t="shared" si="5"/>
        <v>95.34132239155922</v>
      </c>
      <c r="G13" s="80">
        <v>105255.86</v>
      </c>
      <c r="H13" s="58">
        <v>85386.6</v>
      </c>
      <c r="I13" s="61">
        <f t="shared" si="0"/>
        <v>81.12289425025837</v>
      </c>
      <c r="J13" s="77">
        <v>20129.61</v>
      </c>
      <c r="K13" s="58">
        <v>20129.61</v>
      </c>
      <c r="L13" s="61">
        <f t="shared" si="6"/>
        <v>100</v>
      </c>
      <c r="M13" s="77">
        <v>61014.5</v>
      </c>
      <c r="N13" s="62">
        <v>61014.5</v>
      </c>
      <c r="O13" s="61">
        <f t="shared" si="7"/>
        <v>100</v>
      </c>
      <c r="P13" s="77">
        <v>121019.09</v>
      </c>
      <c r="Q13" s="62">
        <v>121019.09</v>
      </c>
      <c r="R13" s="61">
        <f t="shared" si="1"/>
        <v>100</v>
      </c>
      <c r="S13" s="64">
        <v>8500</v>
      </c>
      <c r="T13" s="62">
        <v>8500</v>
      </c>
      <c r="U13" s="61">
        <f t="shared" si="2"/>
        <v>100</v>
      </c>
      <c r="V13" s="77">
        <v>74894.24</v>
      </c>
      <c r="W13" s="58">
        <v>74894.24</v>
      </c>
      <c r="X13" s="61">
        <f t="shared" si="8"/>
        <v>100</v>
      </c>
      <c r="Y13" s="77"/>
      <c r="Z13" s="58">
        <v>0</v>
      </c>
      <c r="AA13" s="61"/>
      <c r="AB13" s="77">
        <v>1711.5</v>
      </c>
      <c r="AC13" s="69">
        <v>1711.5</v>
      </c>
      <c r="AD13" s="61">
        <f t="shared" si="9"/>
        <v>100</v>
      </c>
      <c r="AE13" s="77">
        <v>3975.2</v>
      </c>
      <c r="AF13" s="58">
        <v>3975.2</v>
      </c>
      <c r="AG13" s="61">
        <f t="shared" si="3"/>
        <v>100</v>
      </c>
      <c r="AH13" s="64">
        <v>10000</v>
      </c>
      <c r="AI13" s="83">
        <v>10000</v>
      </c>
      <c r="AJ13" s="64">
        <f t="shared" si="12"/>
        <v>100</v>
      </c>
      <c r="AK13" s="64">
        <v>20000</v>
      </c>
      <c r="AL13" s="63">
        <v>20000</v>
      </c>
      <c r="AM13" s="64">
        <f t="shared" si="10"/>
        <v>100</v>
      </c>
    </row>
    <row r="14" spans="1:39" s="66" customFormat="1" ht="24.75" customHeight="1">
      <c r="A14" s="91" t="s">
        <v>10</v>
      </c>
      <c r="B14" s="91"/>
      <c r="C14" s="92"/>
      <c r="D14" s="60">
        <f t="shared" si="4"/>
        <v>973625</v>
      </c>
      <c r="E14" s="60">
        <f>H14+K14+N14+Q14+T14+W14+Z14+AC14+AF14+AI14+AL14</f>
        <v>1060185.19</v>
      </c>
      <c r="F14" s="61">
        <f t="shared" si="5"/>
        <v>108.8905060983438</v>
      </c>
      <c r="G14" s="78">
        <v>344200</v>
      </c>
      <c r="H14" s="58">
        <v>372166.95</v>
      </c>
      <c r="I14" s="61">
        <f t="shared" si="0"/>
        <v>108.12520337013365</v>
      </c>
      <c r="J14" s="77">
        <v>83100</v>
      </c>
      <c r="K14" s="58">
        <v>83255.73</v>
      </c>
      <c r="L14" s="61">
        <f t="shared" si="6"/>
        <v>100.18740072202166</v>
      </c>
      <c r="M14" s="77">
        <v>113000</v>
      </c>
      <c r="N14" s="62">
        <v>138614.94</v>
      </c>
      <c r="O14" s="61">
        <f t="shared" si="7"/>
        <v>122.66808849557522</v>
      </c>
      <c r="P14" s="77">
        <v>320720</v>
      </c>
      <c r="Q14" s="58">
        <v>353474.04</v>
      </c>
      <c r="R14" s="61">
        <f t="shared" si="1"/>
        <v>110.21265901721127</v>
      </c>
      <c r="S14" s="64">
        <v>13320</v>
      </c>
      <c r="T14" s="58">
        <v>13320</v>
      </c>
      <c r="U14" s="61">
        <f t="shared" si="2"/>
        <v>100</v>
      </c>
      <c r="V14" s="77">
        <v>30911</v>
      </c>
      <c r="W14" s="58">
        <v>30911.27</v>
      </c>
      <c r="X14" s="61">
        <f t="shared" si="8"/>
        <v>100.0008734754618</v>
      </c>
      <c r="Y14" s="77">
        <v>10449</v>
      </c>
      <c r="Z14" s="58">
        <v>10449.06</v>
      </c>
      <c r="AA14" s="61">
        <f t="shared" si="11"/>
        <v>100.00057421762847</v>
      </c>
      <c r="AB14" s="77">
        <v>1200</v>
      </c>
      <c r="AC14" s="63">
        <v>1259.9</v>
      </c>
      <c r="AD14" s="61">
        <f t="shared" si="9"/>
        <v>104.99166666666669</v>
      </c>
      <c r="AE14" s="77">
        <v>12500</v>
      </c>
      <c r="AF14" s="58">
        <v>12508.3</v>
      </c>
      <c r="AG14" s="61">
        <f t="shared" si="3"/>
        <v>100.0664</v>
      </c>
      <c r="AH14" s="64">
        <v>19225</v>
      </c>
      <c r="AI14" s="83">
        <v>19225</v>
      </c>
      <c r="AJ14" s="64">
        <f t="shared" si="12"/>
        <v>100</v>
      </c>
      <c r="AK14" s="64">
        <v>25000</v>
      </c>
      <c r="AL14" s="63">
        <v>25000</v>
      </c>
      <c r="AM14" s="64">
        <f t="shared" si="10"/>
        <v>100</v>
      </c>
    </row>
    <row r="15" spans="1:39" s="66" customFormat="1" ht="26.25" customHeight="1">
      <c r="A15" s="91" t="s">
        <v>11</v>
      </c>
      <c r="B15" s="91"/>
      <c r="C15" s="92"/>
      <c r="D15" s="60">
        <f t="shared" si="4"/>
        <v>577800</v>
      </c>
      <c r="E15" s="60">
        <f>H15+K15+N15+Q15+T15+W15+Z15+AC15+AF15+AI15+AL15</f>
        <v>601168.38</v>
      </c>
      <c r="F15" s="61">
        <f t="shared" si="5"/>
        <v>104.04437175493251</v>
      </c>
      <c r="G15" s="78">
        <v>89296.95</v>
      </c>
      <c r="H15" s="58">
        <v>111831.51</v>
      </c>
      <c r="I15" s="61">
        <f t="shared" si="0"/>
        <v>125.2355315607084</v>
      </c>
      <c r="J15" s="77">
        <v>18516.88</v>
      </c>
      <c r="K15" s="58">
        <v>19349</v>
      </c>
      <c r="L15" s="61">
        <f t="shared" si="6"/>
        <v>104.49384561546005</v>
      </c>
      <c r="M15" s="77">
        <v>97649</v>
      </c>
      <c r="N15" s="62">
        <v>97649.36</v>
      </c>
      <c r="O15" s="61">
        <f t="shared" si="7"/>
        <v>100.00036866736988</v>
      </c>
      <c r="P15" s="77">
        <v>274883.06</v>
      </c>
      <c r="Q15" s="62">
        <v>274883.14</v>
      </c>
      <c r="R15" s="61">
        <f t="shared" si="1"/>
        <v>100.00002910328487</v>
      </c>
      <c r="S15" s="64">
        <v>26300</v>
      </c>
      <c r="T15" s="58">
        <v>26300</v>
      </c>
      <c r="U15" s="61">
        <f t="shared" si="2"/>
        <v>100</v>
      </c>
      <c r="V15" s="77">
        <v>39780</v>
      </c>
      <c r="W15" s="58">
        <v>39780.3</v>
      </c>
      <c r="X15" s="61">
        <f t="shared" si="8"/>
        <v>100.00075414781297</v>
      </c>
      <c r="Y15" s="77">
        <v>8799</v>
      </c>
      <c r="Z15" s="58">
        <v>8799.96</v>
      </c>
      <c r="AA15" s="61">
        <f t="shared" si="11"/>
        <v>100.01091033071938</v>
      </c>
      <c r="AB15" s="77">
        <v>1422.26</v>
      </c>
      <c r="AC15" s="58">
        <v>1422.26</v>
      </c>
      <c r="AD15" s="61">
        <f t="shared" si="9"/>
        <v>100</v>
      </c>
      <c r="AE15" s="77">
        <v>152.85</v>
      </c>
      <c r="AF15" s="58">
        <v>152.85</v>
      </c>
      <c r="AG15" s="61">
        <f t="shared" si="3"/>
        <v>100</v>
      </c>
      <c r="AH15" s="64">
        <v>11000</v>
      </c>
      <c r="AI15" s="83">
        <v>11000</v>
      </c>
      <c r="AJ15" s="64">
        <f t="shared" si="12"/>
        <v>100</v>
      </c>
      <c r="AK15" s="64">
        <v>10000</v>
      </c>
      <c r="AL15" s="63">
        <v>10000</v>
      </c>
      <c r="AM15" s="64">
        <f t="shared" si="10"/>
        <v>100</v>
      </c>
    </row>
    <row r="16" spans="1:39" s="66" customFormat="1" ht="24.75" customHeight="1">
      <c r="A16" s="91" t="s">
        <v>12</v>
      </c>
      <c r="B16" s="91"/>
      <c r="C16" s="92"/>
      <c r="D16" s="60">
        <f t="shared" si="4"/>
        <v>4631071.4</v>
      </c>
      <c r="E16" s="60">
        <f>H16+K16+N16+Q16+W16+Z16+AC16+AF16+AI16+AL16</f>
        <v>6165815.359999999</v>
      </c>
      <c r="F16" s="61">
        <f t="shared" si="5"/>
        <v>133.1401489512772</v>
      </c>
      <c r="G16" s="78">
        <v>3450196.15</v>
      </c>
      <c r="H16" s="58">
        <v>4075549</v>
      </c>
      <c r="I16" s="61">
        <f t="shared" si="0"/>
        <v>118.12513905912276</v>
      </c>
      <c r="J16" s="77">
        <v>57000</v>
      </c>
      <c r="K16" s="58">
        <v>178277</v>
      </c>
      <c r="L16" s="61">
        <f t="shared" si="6"/>
        <v>312.7666666666667</v>
      </c>
      <c r="M16" s="77">
        <v>181200</v>
      </c>
      <c r="N16" s="58">
        <v>234168.93</v>
      </c>
      <c r="O16" s="61">
        <f t="shared" si="7"/>
        <v>129.2323013245033</v>
      </c>
      <c r="P16" s="77">
        <v>734743.85</v>
      </c>
      <c r="Q16" s="58">
        <v>1424294.21</v>
      </c>
      <c r="R16" s="61">
        <f t="shared" si="1"/>
        <v>193.8490822345774</v>
      </c>
      <c r="S16" s="64"/>
      <c r="T16" s="58">
        <v>0</v>
      </c>
      <c r="U16" s="61">
        <v>0</v>
      </c>
      <c r="V16" s="77">
        <v>76899</v>
      </c>
      <c r="W16" s="58">
        <v>76899.13</v>
      </c>
      <c r="X16" s="61">
        <f t="shared" si="8"/>
        <v>100.00016905291358</v>
      </c>
      <c r="Y16" s="77">
        <v>30000</v>
      </c>
      <c r="Z16" s="58">
        <v>44693.89</v>
      </c>
      <c r="AA16" s="61">
        <f t="shared" si="11"/>
        <v>148.97963333333334</v>
      </c>
      <c r="AB16" s="77">
        <v>2400</v>
      </c>
      <c r="AC16" s="58">
        <v>2491.72</v>
      </c>
      <c r="AD16" s="61">
        <f t="shared" si="9"/>
        <v>103.82166666666666</v>
      </c>
      <c r="AE16" s="77">
        <v>38100</v>
      </c>
      <c r="AF16" s="58">
        <v>68909.08</v>
      </c>
      <c r="AG16" s="61">
        <f t="shared" si="3"/>
        <v>180.86372703412076</v>
      </c>
      <c r="AH16" s="64">
        <v>28450</v>
      </c>
      <c r="AI16" s="83">
        <v>28450</v>
      </c>
      <c r="AJ16" s="64">
        <f t="shared" si="12"/>
        <v>100</v>
      </c>
      <c r="AK16" s="77">
        <v>32082.4</v>
      </c>
      <c r="AL16" s="58">
        <v>32082.4</v>
      </c>
      <c r="AM16" s="64">
        <f t="shared" si="10"/>
        <v>100</v>
      </c>
    </row>
    <row r="17" spans="1:39" s="66" customFormat="1" ht="27.75" customHeight="1">
      <c r="A17" s="91" t="s">
        <v>13</v>
      </c>
      <c r="B17" s="91"/>
      <c r="C17" s="92"/>
      <c r="D17" s="60">
        <f t="shared" si="4"/>
        <v>1360827</v>
      </c>
      <c r="E17" s="60">
        <f>H17+K17+N17+Q17+T17+W17+AC17+AF17+AI17+AL17</f>
        <v>1455788.81</v>
      </c>
      <c r="F17" s="61">
        <f t="shared" si="5"/>
        <v>106.97824264215805</v>
      </c>
      <c r="G17" s="78">
        <v>431337</v>
      </c>
      <c r="H17" s="58">
        <v>518599.63</v>
      </c>
      <c r="I17" s="61">
        <f t="shared" si="0"/>
        <v>120.23073142345777</v>
      </c>
      <c r="J17" s="77">
        <v>129000</v>
      </c>
      <c r="K17" s="58">
        <v>129071.55</v>
      </c>
      <c r="L17" s="61">
        <f t="shared" si="6"/>
        <v>100.05546511627908</v>
      </c>
      <c r="M17" s="77">
        <v>178450</v>
      </c>
      <c r="N17" s="58">
        <v>178469.2</v>
      </c>
      <c r="O17" s="61">
        <f t="shared" si="7"/>
        <v>100.01075931633511</v>
      </c>
      <c r="P17" s="77">
        <v>402516</v>
      </c>
      <c r="Q17" s="58">
        <v>410024.96</v>
      </c>
      <c r="R17" s="61">
        <f t="shared" si="1"/>
        <v>101.86550596746464</v>
      </c>
      <c r="S17" s="64">
        <v>71800</v>
      </c>
      <c r="T17" s="58">
        <v>71800</v>
      </c>
      <c r="U17" s="61">
        <f>T17/S17*100</f>
        <v>100</v>
      </c>
      <c r="V17" s="77">
        <v>85344</v>
      </c>
      <c r="W17" s="58">
        <v>85344.57</v>
      </c>
      <c r="X17" s="61">
        <f t="shared" si="8"/>
        <v>100.00066788526436</v>
      </c>
      <c r="Y17" s="77"/>
      <c r="Z17" s="58"/>
      <c r="AA17" s="61"/>
      <c r="AB17" s="77">
        <v>2000</v>
      </c>
      <c r="AC17" s="58">
        <v>2098.15</v>
      </c>
      <c r="AD17" s="61">
        <f t="shared" si="9"/>
        <v>104.9075</v>
      </c>
      <c r="AE17" s="77">
        <v>4053</v>
      </c>
      <c r="AF17" s="58">
        <v>4053.75</v>
      </c>
      <c r="AG17" s="61">
        <f t="shared" si="3"/>
        <v>100.01850481125092</v>
      </c>
      <c r="AH17" s="64">
        <v>32327</v>
      </c>
      <c r="AI17" s="83">
        <v>32327</v>
      </c>
      <c r="AJ17" s="64">
        <f t="shared" si="12"/>
        <v>100</v>
      </c>
      <c r="AK17" s="64">
        <v>24000</v>
      </c>
      <c r="AL17" s="63">
        <v>24000</v>
      </c>
      <c r="AM17" s="64">
        <f t="shared" si="10"/>
        <v>100</v>
      </c>
    </row>
    <row r="18" spans="1:39" s="74" customFormat="1" ht="24.75" customHeight="1">
      <c r="A18" s="97" t="s">
        <v>4</v>
      </c>
      <c r="B18" s="97"/>
      <c r="C18" s="98"/>
      <c r="D18" s="60">
        <f>D9+D10+D11+D12+D13+D14+D15+D16+D17</f>
        <v>11175823.4</v>
      </c>
      <c r="E18" s="60">
        <f>E9+E10+E11+E12+E13+E14+E15+E16+E17</f>
        <v>13123375.81</v>
      </c>
      <c r="F18" s="61">
        <f t="shared" si="5"/>
        <v>117.42647803471912</v>
      </c>
      <c r="G18" s="73">
        <f>G9+G10+G11+G12+G13+G14+G15+G16+G17</f>
        <v>5161713.37</v>
      </c>
      <c r="H18" s="71">
        <f>H9+H10+H11+H12+H13+H14+H15+H16+H17</f>
        <v>6064495.0200000005</v>
      </c>
      <c r="I18" s="61">
        <f t="shared" si="0"/>
        <v>117.48996089645327</v>
      </c>
      <c r="J18" s="75">
        <f>J17+J16+J15+J14+J13+J12+J11+J10+J9</f>
        <v>551812.12</v>
      </c>
      <c r="K18" s="72">
        <f>K17+K16+K15+K14+K13+K11+K10+K12+K9</f>
        <v>679528.7899999999</v>
      </c>
      <c r="L18" s="61">
        <f t="shared" si="6"/>
        <v>123.14495556929774</v>
      </c>
      <c r="M18" s="73">
        <f>SUM(M9:M17)</f>
        <v>957522.5</v>
      </c>
      <c r="N18" s="73">
        <f>N9+N10+N11+N12+N13+N14+N15+N16+N17</f>
        <v>1036127.78</v>
      </c>
      <c r="O18" s="61">
        <f t="shared" si="7"/>
        <v>108.20923581430202</v>
      </c>
      <c r="P18" s="73">
        <f>SUM(P9:P17)</f>
        <v>2886264.42</v>
      </c>
      <c r="Q18" s="73">
        <f>SUM(Q9:Q17)</f>
        <v>3668492.79</v>
      </c>
      <c r="R18" s="61">
        <f t="shared" si="1"/>
        <v>127.10175701781337</v>
      </c>
      <c r="S18" s="70">
        <f>S9+S10+S11+S12+S13+S14+S15+S17</f>
        <v>447030</v>
      </c>
      <c r="T18" s="73">
        <f>T9+T10+T11+T12+T13+T14+T15+T16+T17</f>
        <v>447230</v>
      </c>
      <c r="U18" s="61">
        <f>T18/S18*100</f>
        <v>100.04473972664027</v>
      </c>
      <c r="V18" s="73">
        <f>SUM(V9:V17)</f>
        <v>591853.24</v>
      </c>
      <c r="W18" s="73">
        <f>SUM(W9:W17)</f>
        <v>591902.8200000001</v>
      </c>
      <c r="X18" s="61">
        <f t="shared" si="8"/>
        <v>100.00837707672261</v>
      </c>
      <c r="Y18" s="59">
        <f>Y9+Y11+Y12+Y13+Y14+Y15+Y16+Y17</f>
        <v>64340.259999999995</v>
      </c>
      <c r="Z18" s="59">
        <f>Z9+Z11+Z12+Z13+Z14+Z15+Z16+Z17</f>
        <v>79035.17</v>
      </c>
      <c r="AA18" s="61">
        <f t="shared" si="11"/>
        <v>122.83936993726789</v>
      </c>
      <c r="AB18" s="73">
        <f>SUM(AB9:AB17)</f>
        <v>15474.460000000001</v>
      </c>
      <c r="AC18" s="73">
        <f>SUM(AC9:AC17)</f>
        <v>15825.579999999998</v>
      </c>
      <c r="AD18" s="61">
        <f>SUM(AC18/AB18*100)</f>
        <v>102.26902909697655</v>
      </c>
      <c r="AE18" s="73">
        <f>AE11+AE14+AE16+AE17</f>
        <v>60653</v>
      </c>
      <c r="AF18" s="73">
        <f>SUM(AF9:AF17)</f>
        <v>110753.45999999999</v>
      </c>
      <c r="AG18" s="61">
        <f t="shared" si="3"/>
        <v>182.6017839183552</v>
      </c>
      <c r="AH18" s="70">
        <f>SUM(AH9:AH17)</f>
        <v>190417</v>
      </c>
      <c r="AI18" s="70">
        <f>SUM(AI9:AI17)</f>
        <v>190417</v>
      </c>
      <c r="AJ18" s="64">
        <f t="shared" si="12"/>
        <v>100</v>
      </c>
      <c r="AK18" s="70">
        <f>SUM(AK9:AK17)</f>
        <v>239567.4</v>
      </c>
      <c r="AL18" s="73">
        <f>SUM(AL9:AL17)</f>
        <v>239567.4</v>
      </c>
      <c r="AM18" s="64">
        <f t="shared" si="10"/>
        <v>100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AH7:AJ7"/>
    <mergeCell ref="AB7:AD7"/>
    <mergeCell ref="S7:U7"/>
    <mergeCell ref="AK7:AM7"/>
    <mergeCell ref="Y7:AA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</mergeCells>
  <printOptions/>
  <pageMargins left="0.2" right="0.18" top="0.7874015748031497" bottom="0.7874015748031497" header="0.5118110236220472" footer="0.511811023622047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G3">
      <selection activeCell="H22" sqref="H22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07" t="s">
        <v>69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21" t="s">
        <v>26</v>
      </c>
      <c r="U5" s="122"/>
    </row>
    <row r="6" spans="1:21" ht="22.5" customHeight="1">
      <c r="A6" s="123"/>
      <c r="B6" s="123"/>
      <c r="C6" s="123"/>
      <c r="D6" s="125" t="s">
        <v>27</v>
      </c>
      <c r="E6" s="125"/>
      <c r="F6" s="125"/>
      <c r="G6" s="114" t="s">
        <v>28</v>
      </c>
      <c r="H6" s="115"/>
      <c r="I6" s="115"/>
      <c r="J6" s="115"/>
      <c r="K6" s="115"/>
      <c r="L6" s="115"/>
      <c r="M6" s="115"/>
      <c r="N6" s="115"/>
      <c r="O6" s="115"/>
      <c r="P6" s="114"/>
      <c r="Q6" s="115"/>
      <c r="R6" s="116"/>
      <c r="S6" s="125" t="s">
        <v>29</v>
      </c>
      <c r="T6" s="126"/>
      <c r="U6" s="126"/>
    </row>
    <row r="7" spans="1:21" ht="12.75">
      <c r="A7" s="123"/>
      <c r="B7" s="123"/>
      <c r="C7" s="123"/>
      <c r="D7" s="125"/>
      <c r="E7" s="125"/>
      <c r="F7" s="125"/>
      <c r="G7" s="125" t="s">
        <v>30</v>
      </c>
      <c r="H7" s="125"/>
      <c r="I7" s="125"/>
      <c r="J7" s="125" t="s">
        <v>48</v>
      </c>
      <c r="K7" s="125"/>
      <c r="L7" s="125"/>
      <c r="M7" s="125" t="s">
        <v>31</v>
      </c>
      <c r="N7" s="125"/>
      <c r="O7" s="125"/>
      <c r="P7" s="127" t="s">
        <v>49</v>
      </c>
      <c r="Q7" s="128"/>
      <c r="R7" s="129"/>
      <c r="S7" s="125"/>
      <c r="T7" s="126"/>
      <c r="U7" s="126"/>
    </row>
    <row r="8" spans="1:21" ht="39.75" customHeight="1">
      <c r="A8" s="123"/>
      <c r="B8" s="123"/>
      <c r="C8" s="123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30"/>
      <c r="Q8" s="131"/>
      <c r="R8" s="132"/>
      <c r="S8" s="126"/>
      <c r="T8" s="126"/>
      <c r="U8" s="126"/>
    </row>
    <row r="9" spans="1:21" ht="22.5">
      <c r="A9" s="124"/>
      <c r="B9" s="124"/>
      <c r="C9" s="124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35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7">
        <v>1</v>
      </c>
      <c r="B10" s="117"/>
      <c r="C10" s="117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>
      <c r="A11" s="104" t="s">
        <v>36</v>
      </c>
      <c r="B11" s="105"/>
      <c r="C11" s="106"/>
      <c r="D11" s="31">
        <f>G11+J11+M11</f>
        <v>3529.5</v>
      </c>
      <c r="E11" s="32">
        <f aca="true" t="shared" si="0" ref="E11:E19">H11+K11+N11</f>
        <v>3547.3999999999996</v>
      </c>
      <c r="F11" s="33">
        <f aca="true" t="shared" si="1" ref="F11:F19">E11/D11*100</f>
        <v>100.50715398781695</v>
      </c>
      <c r="G11" s="31">
        <v>565.3</v>
      </c>
      <c r="H11" s="32">
        <v>584.4</v>
      </c>
      <c r="I11" s="33">
        <f aca="true" t="shared" si="2" ref="I11:I19">H11/G11*100</f>
        <v>103.37873695382982</v>
      </c>
      <c r="J11" s="31">
        <v>34.8</v>
      </c>
      <c r="K11" s="32">
        <v>34.8</v>
      </c>
      <c r="L11" s="33">
        <f>K11/J11*100</f>
        <v>100</v>
      </c>
      <c r="M11" s="31">
        <v>2929.4</v>
      </c>
      <c r="N11" s="81">
        <v>2928.2</v>
      </c>
      <c r="O11" s="33">
        <f aca="true" t="shared" si="3" ref="O11:O19">N11/M11*100</f>
        <v>99.95903598006417</v>
      </c>
      <c r="P11" s="31">
        <v>1179.6</v>
      </c>
      <c r="Q11" s="31">
        <v>1179.6</v>
      </c>
      <c r="R11" s="33">
        <f aca="true" t="shared" si="4" ref="R11:R19">Q11/P11*100</f>
        <v>100</v>
      </c>
      <c r="S11" s="46">
        <v>3537.8</v>
      </c>
      <c r="T11" s="40">
        <v>3536.7</v>
      </c>
      <c r="U11" s="39">
        <f>T11/S11*100</f>
        <v>99.9689072304822</v>
      </c>
      <c r="V11" s="76"/>
    </row>
    <row r="12" spans="1:22" ht="12.75">
      <c r="A12" s="104" t="s">
        <v>37</v>
      </c>
      <c r="B12" s="105"/>
      <c r="C12" s="106"/>
      <c r="D12" s="31">
        <f aca="true" t="shared" si="5" ref="D12:D21">G12+J12+M12</f>
        <v>4239.3</v>
      </c>
      <c r="E12" s="32">
        <f t="shared" si="0"/>
        <v>4329.6</v>
      </c>
      <c r="F12" s="33">
        <f t="shared" si="1"/>
        <v>102.13006864340812</v>
      </c>
      <c r="G12" s="31">
        <v>460.2</v>
      </c>
      <c r="H12" s="32">
        <v>551</v>
      </c>
      <c r="I12" s="33">
        <f t="shared" si="2"/>
        <v>119.73055193394177</v>
      </c>
      <c r="J12" s="31">
        <v>85</v>
      </c>
      <c r="K12" s="32">
        <v>85</v>
      </c>
      <c r="L12" s="33">
        <f aca="true" t="shared" si="6" ref="L12:L19">K12/J12*100</f>
        <v>100</v>
      </c>
      <c r="M12" s="31">
        <v>3694.1</v>
      </c>
      <c r="N12" s="81">
        <v>3693.6</v>
      </c>
      <c r="O12" s="33">
        <f t="shared" si="3"/>
        <v>99.98646490349476</v>
      </c>
      <c r="P12" s="31">
        <v>1926.8</v>
      </c>
      <c r="Q12" s="31">
        <v>1926.8</v>
      </c>
      <c r="R12" s="33">
        <f t="shared" si="4"/>
        <v>100</v>
      </c>
      <c r="S12" s="46">
        <v>4255.3</v>
      </c>
      <c r="T12" s="40">
        <v>4253.99</v>
      </c>
      <c r="U12" s="39">
        <f aca="true" t="shared" si="7" ref="U12:U22">T12/S12*100</f>
        <v>99.96921486146687</v>
      </c>
      <c r="V12" s="76"/>
    </row>
    <row r="13" spans="1:22" ht="12.75">
      <c r="A13" s="104" t="s">
        <v>38</v>
      </c>
      <c r="B13" s="105"/>
      <c r="C13" s="106"/>
      <c r="D13" s="31">
        <f t="shared" si="5"/>
        <v>5591.1</v>
      </c>
      <c r="E13" s="32">
        <f t="shared" si="0"/>
        <v>5634.1</v>
      </c>
      <c r="F13" s="33">
        <f t="shared" si="1"/>
        <v>100.76907942980809</v>
      </c>
      <c r="G13" s="31">
        <v>919</v>
      </c>
      <c r="H13" s="32">
        <v>962</v>
      </c>
      <c r="I13" s="33">
        <f t="shared" si="2"/>
        <v>104.67899891186072</v>
      </c>
      <c r="J13" s="31">
        <v>53</v>
      </c>
      <c r="K13" s="32">
        <v>53</v>
      </c>
      <c r="L13" s="33">
        <f t="shared" si="6"/>
        <v>100</v>
      </c>
      <c r="M13" s="31">
        <v>4619.1</v>
      </c>
      <c r="N13" s="81">
        <v>4619.1</v>
      </c>
      <c r="O13" s="33">
        <f t="shared" si="3"/>
        <v>100</v>
      </c>
      <c r="P13" s="31">
        <v>2213.6</v>
      </c>
      <c r="Q13" s="31">
        <v>2213.6</v>
      </c>
      <c r="R13" s="33">
        <f t="shared" si="4"/>
        <v>100</v>
      </c>
      <c r="S13" s="46">
        <v>5599.4</v>
      </c>
      <c r="T13" s="40">
        <v>5599.4</v>
      </c>
      <c r="U13" s="39">
        <f t="shared" si="7"/>
        <v>100</v>
      </c>
      <c r="V13" s="76"/>
    </row>
    <row r="14" spans="1:22" ht="12.75">
      <c r="A14" s="104" t="s">
        <v>39</v>
      </c>
      <c r="B14" s="105"/>
      <c r="C14" s="106"/>
      <c r="D14" s="31">
        <f t="shared" si="5"/>
        <v>6314.2</v>
      </c>
      <c r="E14" s="32">
        <f t="shared" si="0"/>
        <v>6388.9</v>
      </c>
      <c r="F14" s="33">
        <f t="shared" si="1"/>
        <v>101.18304773367963</v>
      </c>
      <c r="G14" s="31">
        <v>1043.6</v>
      </c>
      <c r="H14" s="32">
        <v>1118.3</v>
      </c>
      <c r="I14" s="33">
        <f t="shared" si="2"/>
        <v>107.15791490992719</v>
      </c>
      <c r="J14" s="31">
        <v>45.1</v>
      </c>
      <c r="K14" s="32">
        <v>45.1</v>
      </c>
      <c r="L14" s="33">
        <f t="shared" si="6"/>
        <v>100</v>
      </c>
      <c r="M14" s="31">
        <v>5225.5</v>
      </c>
      <c r="N14" s="81">
        <v>5225.5</v>
      </c>
      <c r="O14" s="33">
        <f t="shared" si="3"/>
        <v>100</v>
      </c>
      <c r="P14" s="31">
        <v>2445</v>
      </c>
      <c r="Q14" s="31">
        <v>2445</v>
      </c>
      <c r="R14" s="33">
        <f t="shared" si="4"/>
        <v>100</v>
      </c>
      <c r="S14" s="46">
        <v>6314.7</v>
      </c>
      <c r="T14" s="40">
        <v>6310.7</v>
      </c>
      <c r="U14" s="39">
        <f t="shared" si="7"/>
        <v>99.93665573978177</v>
      </c>
      <c r="V14" s="76"/>
    </row>
    <row r="15" spans="1:22" ht="12.75">
      <c r="A15" s="104" t="s">
        <v>40</v>
      </c>
      <c r="B15" s="105"/>
      <c r="C15" s="106"/>
      <c r="D15" s="31">
        <f t="shared" si="5"/>
        <v>5390.4</v>
      </c>
      <c r="E15" s="32">
        <f t="shared" si="0"/>
        <v>5370.5</v>
      </c>
      <c r="F15" s="33">
        <f t="shared" si="1"/>
        <v>99.6308251706738</v>
      </c>
      <c r="G15" s="31">
        <v>396.5</v>
      </c>
      <c r="H15" s="32">
        <v>376.6</v>
      </c>
      <c r="I15" s="33">
        <f t="shared" si="2"/>
        <v>94.98108448928122</v>
      </c>
      <c r="J15" s="31">
        <v>30</v>
      </c>
      <c r="K15" s="32">
        <v>30</v>
      </c>
      <c r="L15" s="33">
        <f t="shared" si="6"/>
        <v>100</v>
      </c>
      <c r="M15" s="31">
        <v>4963.9</v>
      </c>
      <c r="N15" s="81">
        <v>4963.9</v>
      </c>
      <c r="O15" s="33">
        <f t="shared" si="3"/>
        <v>100</v>
      </c>
      <c r="P15" s="31">
        <v>1603.7</v>
      </c>
      <c r="Q15" s="31">
        <v>1603.7</v>
      </c>
      <c r="R15" s="33">
        <f t="shared" si="4"/>
        <v>100</v>
      </c>
      <c r="S15" s="46">
        <v>5398.4</v>
      </c>
      <c r="T15" s="40">
        <v>5108.25</v>
      </c>
      <c r="U15" s="39">
        <f t="shared" si="7"/>
        <v>94.62525933609959</v>
      </c>
      <c r="V15" s="76"/>
    </row>
    <row r="16" spans="1:22" ht="12.75">
      <c r="A16" s="104" t="s">
        <v>41</v>
      </c>
      <c r="B16" s="105"/>
      <c r="C16" s="106"/>
      <c r="D16" s="31">
        <f t="shared" si="5"/>
        <v>4232</v>
      </c>
      <c r="E16" s="32">
        <f t="shared" si="0"/>
        <v>4313</v>
      </c>
      <c r="F16" s="33">
        <f t="shared" si="1"/>
        <v>101.913988657845</v>
      </c>
      <c r="G16" s="31">
        <v>929.4</v>
      </c>
      <c r="H16" s="32">
        <v>1016</v>
      </c>
      <c r="I16" s="33">
        <f t="shared" si="2"/>
        <v>109.31783946632237</v>
      </c>
      <c r="J16" s="31">
        <v>44.2</v>
      </c>
      <c r="K16" s="32">
        <v>44.2</v>
      </c>
      <c r="L16" s="33">
        <f t="shared" si="6"/>
        <v>100</v>
      </c>
      <c r="M16" s="31">
        <v>3258.4</v>
      </c>
      <c r="N16" s="81">
        <v>3252.8</v>
      </c>
      <c r="O16" s="33">
        <f t="shared" si="3"/>
        <v>99.82813650871594</v>
      </c>
      <c r="P16" s="31">
        <v>2114.5</v>
      </c>
      <c r="Q16" s="31">
        <v>2114.5</v>
      </c>
      <c r="R16" s="33">
        <f t="shared" si="4"/>
        <v>100</v>
      </c>
      <c r="S16" s="46">
        <v>4232.3</v>
      </c>
      <c r="T16" s="40">
        <v>4226.4</v>
      </c>
      <c r="U16" s="39">
        <f t="shared" si="7"/>
        <v>99.86059589348581</v>
      </c>
      <c r="V16" s="76"/>
    </row>
    <row r="17" spans="1:22" ht="12.75">
      <c r="A17" s="104" t="s">
        <v>42</v>
      </c>
      <c r="B17" s="105"/>
      <c r="C17" s="106"/>
      <c r="D17" s="31">
        <f t="shared" si="5"/>
        <v>2296.7</v>
      </c>
      <c r="E17" s="32">
        <f t="shared" si="0"/>
        <v>2320.1000000000004</v>
      </c>
      <c r="F17" s="33">
        <f t="shared" si="1"/>
        <v>101.01885313710979</v>
      </c>
      <c r="G17" s="31">
        <v>556.8</v>
      </c>
      <c r="H17" s="32">
        <v>580.2</v>
      </c>
      <c r="I17" s="33">
        <f t="shared" si="2"/>
        <v>104.20258620689657</v>
      </c>
      <c r="J17" s="31">
        <v>21</v>
      </c>
      <c r="K17" s="32">
        <v>21</v>
      </c>
      <c r="L17" s="33">
        <f t="shared" si="6"/>
        <v>100</v>
      </c>
      <c r="M17" s="31">
        <v>1718.9</v>
      </c>
      <c r="N17" s="81">
        <v>1718.9</v>
      </c>
      <c r="O17" s="33">
        <f t="shared" si="3"/>
        <v>100</v>
      </c>
      <c r="P17" s="31">
        <v>1141.1</v>
      </c>
      <c r="Q17" s="31">
        <v>1141.1</v>
      </c>
      <c r="R17" s="33">
        <f t="shared" si="4"/>
        <v>100</v>
      </c>
      <c r="S17" s="46">
        <v>2305.1</v>
      </c>
      <c r="T17" s="40">
        <v>2305.1</v>
      </c>
      <c r="U17" s="39">
        <f t="shared" si="7"/>
        <v>100</v>
      </c>
      <c r="V17" s="76"/>
    </row>
    <row r="18" spans="1:22" ht="12.75">
      <c r="A18" s="104" t="s">
        <v>43</v>
      </c>
      <c r="B18" s="105"/>
      <c r="C18" s="106"/>
      <c r="D18" s="31">
        <f t="shared" si="5"/>
        <v>23307.4</v>
      </c>
      <c r="E18" s="32">
        <f t="shared" si="0"/>
        <v>24278.3</v>
      </c>
      <c r="F18" s="33">
        <f t="shared" si="1"/>
        <v>104.16562979997768</v>
      </c>
      <c r="G18" s="31">
        <v>4570.5</v>
      </c>
      <c r="H18" s="32">
        <v>6105.3</v>
      </c>
      <c r="I18" s="33">
        <f t="shared" si="2"/>
        <v>133.58057105349525</v>
      </c>
      <c r="J18" s="31">
        <v>60.5</v>
      </c>
      <c r="K18" s="32">
        <v>60.5</v>
      </c>
      <c r="L18" s="33">
        <f t="shared" si="6"/>
        <v>100</v>
      </c>
      <c r="M18" s="31">
        <v>18676.4</v>
      </c>
      <c r="N18" s="81">
        <v>18112.5</v>
      </c>
      <c r="O18" s="33">
        <f t="shared" si="3"/>
        <v>96.98068150178834</v>
      </c>
      <c r="P18" s="31">
        <v>1756.4</v>
      </c>
      <c r="Q18" s="31">
        <v>1756.4</v>
      </c>
      <c r="R18" s="33">
        <f t="shared" si="4"/>
        <v>100</v>
      </c>
      <c r="S18" s="46">
        <v>23307.4</v>
      </c>
      <c r="T18" s="40">
        <v>22724.8</v>
      </c>
      <c r="U18" s="39">
        <f t="shared" si="7"/>
        <v>97.50036469104232</v>
      </c>
      <c r="V18" s="76"/>
    </row>
    <row r="19" spans="1:22" ht="12.75">
      <c r="A19" s="104" t="s">
        <v>44</v>
      </c>
      <c r="B19" s="105"/>
      <c r="C19" s="106"/>
      <c r="D19" s="31">
        <f>G19+J19+M19</f>
        <v>6798.4</v>
      </c>
      <c r="E19" s="32">
        <f t="shared" si="0"/>
        <v>6893.3</v>
      </c>
      <c r="F19" s="33">
        <f t="shared" si="1"/>
        <v>101.39591668627914</v>
      </c>
      <c r="G19" s="31">
        <v>1304.6</v>
      </c>
      <c r="H19" s="32">
        <v>1399.5</v>
      </c>
      <c r="I19" s="33">
        <f t="shared" si="2"/>
        <v>107.27426030967347</v>
      </c>
      <c r="J19" s="31">
        <v>56.3</v>
      </c>
      <c r="K19" s="32">
        <v>56.3</v>
      </c>
      <c r="L19" s="33">
        <f t="shared" si="6"/>
        <v>100</v>
      </c>
      <c r="M19" s="31">
        <v>5437.5</v>
      </c>
      <c r="N19" s="81">
        <v>5437.5</v>
      </c>
      <c r="O19" s="33">
        <f t="shared" si="3"/>
        <v>100</v>
      </c>
      <c r="P19" s="31">
        <v>3308.3</v>
      </c>
      <c r="Q19" s="31">
        <v>3308.3</v>
      </c>
      <c r="R19" s="33">
        <f t="shared" si="4"/>
        <v>100</v>
      </c>
      <c r="S19" s="46">
        <v>6798.4</v>
      </c>
      <c r="T19" s="40">
        <v>6787.11</v>
      </c>
      <c r="U19" s="39">
        <f t="shared" si="7"/>
        <v>99.83393151329724</v>
      </c>
      <c r="V19" s="76"/>
    </row>
    <row r="20" spans="1:22" ht="12.75">
      <c r="A20" s="111" t="s">
        <v>45</v>
      </c>
      <c r="B20" s="112"/>
      <c r="C20" s="113"/>
      <c r="D20" s="33">
        <f>D11+D12+D13+D14+D15+D16+D17+D18+D19</f>
        <v>61699.00000000001</v>
      </c>
      <c r="E20" s="38">
        <f>H20+K20+N20</f>
        <v>63075.2</v>
      </c>
      <c r="F20" s="33">
        <f>E20/D20*100</f>
        <v>102.23050616703672</v>
      </c>
      <c r="G20" s="33">
        <f>SUM(G11:G19)</f>
        <v>10745.9</v>
      </c>
      <c r="H20" s="38">
        <f>H11+H12+H13+H14+H15+H16+H17+H18+H19</f>
        <v>12693.3</v>
      </c>
      <c r="I20" s="33">
        <f>H20/G20*100</f>
        <v>118.12226058310611</v>
      </c>
      <c r="J20" s="33">
        <f>SUM(J11:J19)</f>
        <v>429.90000000000003</v>
      </c>
      <c r="K20" s="38">
        <f>K11+K12+K13+K14+K15+K16+K17+K18+K19</f>
        <v>429.90000000000003</v>
      </c>
      <c r="L20" s="33">
        <f>K20/J20*100</f>
        <v>100</v>
      </c>
      <c r="M20" s="33">
        <f>SUM(M11:M19)</f>
        <v>50523.200000000004</v>
      </c>
      <c r="N20" s="38">
        <f>N11+N12+N13+N14+N15+N16+N17+N18+N19</f>
        <v>49952</v>
      </c>
      <c r="O20" s="33">
        <f>N20/M20*100</f>
        <v>98.86943028153402</v>
      </c>
      <c r="P20" s="33">
        <f>SUM(P11:P19)</f>
        <v>17689</v>
      </c>
      <c r="Q20" s="43">
        <f>Q11+Q12+Q13+Q14+Q15+Q16+Q17+Q18+Q19</f>
        <v>17689</v>
      </c>
      <c r="R20" s="33">
        <f>Q20/P20*100</f>
        <v>100</v>
      </c>
      <c r="S20" s="39">
        <f>S11+S12+S13+S14+S15+S16+S17+S18+S19</f>
        <v>61748.799999999996</v>
      </c>
      <c r="T20" s="41">
        <f>SUM(T11:T19)</f>
        <v>60852.45</v>
      </c>
      <c r="U20" s="39">
        <f t="shared" si="7"/>
        <v>98.54839284326174</v>
      </c>
      <c r="V20" s="76"/>
    </row>
    <row r="21" spans="1:22" ht="12.75">
      <c r="A21" s="104" t="s">
        <v>46</v>
      </c>
      <c r="B21" s="105"/>
      <c r="C21" s="106"/>
      <c r="D21" s="31">
        <f t="shared" si="5"/>
        <v>273528.7</v>
      </c>
      <c r="E21" s="32">
        <f>H21+K21+N21</f>
        <v>274052.5</v>
      </c>
      <c r="F21" s="33">
        <f>E21/D21*100</f>
        <v>100.19149727249828</v>
      </c>
      <c r="G21" s="31">
        <v>34279</v>
      </c>
      <c r="H21" s="32">
        <v>36170.9</v>
      </c>
      <c r="I21" s="33">
        <f>H21/G21*100</f>
        <v>105.51912249482191</v>
      </c>
      <c r="J21" s="31">
        <v>12787.3</v>
      </c>
      <c r="K21" s="32">
        <v>12787.3</v>
      </c>
      <c r="L21" s="33">
        <f>K21/J21*100</f>
        <v>100</v>
      </c>
      <c r="M21" s="31">
        <v>226462.4</v>
      </c>
      <c r="N21" s="32">
        <v>225094.3</v>
      </c>
      <c r="O21" s="33">
        <f>N21/M21*100</f>
        <v>99.39588205370957</v>
      </c>
      <c r="P21" s="31">
        <v>58845.2</v>
      </c>
      <c r="Q21" s="31">
        <v>58845.2</v>
      </c>
      <c r="R21" s="33">
        <f>Q21/P21*100</f>
        <v>100</v>
      </c>
      <c r="S21" s="34">
        <v>275862.5</v>
      </c>
      <c r="T21" s="40">
        <v>274694.7</v>
      </c>
      <c r="U21" s="39">
        <f t="shared" si="7"/>
        <v>99.5766731614482</v>
      </c>
      <c r="V21" s="76"/>
    </row>
    <row r="22" spans="1:21" ht="26.25" customHeight="1">
      <c r="A22" s="108" t="s">
        <v>47</v>
      </c>
      <c r="B22" s="109"/>
      <c r="C22" s="110"/>
      <c r="D22" s="35">
        <f>D20+D21-M20</f>
        <v>284704.5</v>
      </c>
      <c r="E22" s="36">
        <f>E20+E21-N20</f>
        <v>287175.7</v>
      </c>
      <c r="F22" s="35">
        <f>E22/D22*100</f>
        <v>100.8679876854774</v>
      </c>
      <c r="G22" s="35">
        <f>G20+G21</f>
        <v>45024.9</v>
      </c>
      <c r="H22" s="36">
        <f>H20+H21</f>
        <v>48864.2</v>
      </c>
      <c r="I22" s="35">
        <f>H22/G22*100</f>
        <v>108.52705947153684</v>
      </c>
      <c r="J22" s="35">
        <f>J20+J21</f>
        <v>13217.199999999999</v>
      </c>
      <c r="K22" s="36">
        <f>K20+K21</f>
        <v>13217.199999999999</v>
      </c>
      <c r="L22" s="35">
        <f>K22/J22*100</f>
        <v>100</v>
      </c>
      <c r="M22" s="35">
        <f>M21</f>
        <v>226462.4</v>
      </c>
      <c r="N22" s="36">
        <f>N21</f>
        <v>225094.3</v>
      </c>
      <c r="O22" s="33">
        <f>N22/M22*100</f>
        <v>99.39588205370957</v>
      </c>
      <c r="P22" s="35">
        <f>P21</f>
        <v>58845.2</v>
      </c>
      <c r="Q22" s="36">
        <f>Q21</f>
        <v>58845.2</v>
      </c>
      <c r="R22" s="33">
        <f>Q22/P22*100</f>
        <v>100</v>
      </c>
      <c r="S22" s="37">
        <f>S20+S21-M20</f>
        <v>287088.1</v>
      </c>
      <c r="T22" s="42">
        <f>T20+T21-N20</f>
        <v>285595.15</v>
      </c>
      <c r="U22" s="39">
        <f t="shared" si="7"/>
        <v>99.479967995887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56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56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51" t="s">
        <v>54</v>
      </c>
      <c r="B25" s="52"/>
      <c r="C25" s="52"/>
      <c r="D25" s="52"/>
      <c r="E25" s="52"/>
      <c r="F25" s="53"/>
      <c r="G25" s="54">
        <v>22922.7</v>
      </c>
      <c r="H25" s="54">
        <v>24694.6</v>
      </c>
      <c r="I25" s="35">
        <f aca="true" t="shared" si="8" ref="I25:I37">H25/G25*100</f>
        <v>107.72989220292548</v>
      </c>
    </row>
    <row r="26" spans="1:9" ht="12.75">
      <c r="A26" s="51" t="s">
        <v>55</v>
      </c>
      <c r="B26" s="52"/>
      <c r="C26" s="52"/>
      <c r="D26" s="52"/>
      <c r="E26" s="52"/>
      <c r="F26" s="53"/>
      <c r="G26" s="54">
        <v>6307.7</v>
      </c>
      <c r="H26" s="54">
        <v>6329.1</v>
      </c>
      <c r="I26" s="35">
        <f t="shared" si="8"/>
        <v>100.33926787894163</v>
      </c>
    </row>
    <row r="27" spans="1:9" ht="12.75">
      <c r="A27" s="54" t="s">
        <v>14</v>
      </c>
      <c r="B27" s="51"/>
      <c r="C27" s="52"/>
      <c r="D27" s="52"/>
      <c r="E27" s="52"/>
      <c r="F27" s="53"/>
      <c r="G27" s="54">
        <v>614.5</v>
      </c>
      <c r="H27" s="57">
        <v>679.5</v>
      </c>
      <c r="I27" s="35">
        <f t="shared" si="8"/>
        <v>110.57770545158665</v>
      </c>
    </row>
    <row r="28" spans="1:9" ht="12.75">
      <c r="A28" s="133" t="s">
        <v>56</v>
      </c>
      <c r="B28" s="134"/>
      <c r="C28" s="134"/>
      <c r="D28" s="134"/>
      <c r="E28" s="134"/>
      <c r="F28" s="135"/>
      <c r="G28" s="54">
        <v>305</v>
      </c>
      <c r="H28" s="54">
        <v>305</v>
      </c>
      <c r="I28" s="35">
        <f t="shared" si="8"/>
        <v>100</v>
      </c>
    </row>
    <row r="29" spans="1:9" ht="12.75">
      <c r="A29" s="133" t="s">
        <v>57</v>
      </c>
      <c r="B29" s="134"/>
      <c r="C29" s="134"/>
      <c r="D29" s="134"/>
      <c r="E29" s="134"/>
      <c r="F29" s="135"/>
      <c r="G29" s="54">
        <v>1024.6</v>
      </c>
      <c r="H29" s="54">
        <v>1031.7</v>
      </c>
      <c r="I29" s="35">
        <f t="shared" si="8"/>
        <v>100.69295334764787</v>
      </c>
    </row>
    <row r="30" spans="1:9" ht="12.75">
      <c r="A30" s="133" t="s">
        <v>65</v>
      </c>
      <c r="B30" s="136"/>
      <c r="C30" s="136"/>
      <c r="D30" s="136"/>
      <c r="E30" s="136"/>
      <c r="F30" s="137"/>
      <c r="G30" s="54">
        <v>16</v>
      </c>
      <c r="H30" s="57">
        <v>-25.4</v>
      </c>
      <c r="I30" s="82" t="s">
        <v>70</v>
      </c>
    </row>
    <row r="31" spans="1:9" ht="12.75">
      <c r="A31" s="133" t="s">
        <v>58</v>
      </c>
      <c r="B31" s="134"/>
      <c r="C31" s="134"/>
      <c r="D31" s="134"/>
      <c r="E31" s="134"/>
      <c r="F31" s="135"/>
      <c r="G31" s="54">
        <v>645.1</v>
      </c>
      <c r="H31" s="54">
        <v>659.9</v>
      </c>
      <c r="I31" s="35">
        <f t="shared" si="8"/>
        <v>102.2942179507053</v>
      </c>
    </row>
    <row r="32" spans="1:9" ht="12.75">
      <c r="A32" s="133" t="s">
        <v>59</v>
      </c>
      <c r="B32" s="134"/>
      <c r="C32" s="134"/>
      <c r="D32" s="134"/>
      <c r="E32" s="134"/>
      <c r="F32" s="135"/>
      <c r="G32" s="54">
        <v>167.5</v>
      </c>
      <c r="H32" s="54">
        <v>168.3</v>
      </c>
      <c r="I32" s="35">
        <f t="shared" si="8"/>
        <v>100.47761194029852</v>
      </c>
    </row>
    <row r="33" spans="1:9" ht="12.75">
      <c r="A33" s="133" t="s">
        <v>60</v>
      </c>
      <c r="B33" s="134"/>
      <c r="C33" s="134"/>
      <c r="D33" s="134"/>
      <c r="E33" s="134"/>
      <c r="F33" s="135"/>
      <c r="G33" s="54">
        <v>553.2</v>
      </c>
      <c r="H33" s="54">
        <v>553.2</v>
      </c>
      <c r="I33" s="35">
        <f t="shared" si="8"/>
        <v>100</v>
      </c>
    </row>
    <row r="34" spans="1:9" ht="12.75">
      <c r="A34" s="133" t="s">
        <v>61</v>
      </c>
      <c r="B34" s="134"/>
      <c r="C34" s="134"/>
      <c r="D34" s="134"/>
      <c r="E34" s="134"/>
      <c r="F34" s="135"/>
      <c r="G34" s="54">
        <v>185.5</v>
      </c>
      <c r="H34" s="57">
        <v>195</v>
      </c>
      <c r="I34" s="35">
        <f t="shared" si="8"/>
        <v>105.12129380053908</v>
      </c>
    </row>
    <row r="35" spans="1:9" ht="12.75">
      <c r="A35" s="133" t="s">
        <v>62</v>
      </c>
      <c r="B35" s="134"/>
      <c r="C35" s="134"/>
      <c r="D35" s="134"/>
      <c r="E35" s="134"/>
      <c r="F35" s="135"/>
      <c r="G35" s="54">
        <v>1526.1</v>
      </c>
      <c r="H35" s="54">
        <v>1568.8</v>
      </c>
      <c r="I35" s="35">
        <f t="shared" si="8"/>
        <v>102.79798178363149</v>
      </c>
    </row>
    <row r="36" spans="1:9" ht="12.75">
      <c r="A36" s="138" t="s">
        <v>63</v>
      </c>
      <c r="B36" s="138"/>
      <c r="C36" s="138"/>
      <c r="D36" s="138"/>
      <c r="E36" s="138"/>
      <c r="F36" s="138"/>
      <c r="G36" s="54">
        <v>11.2</v>
      </c>
      <c r="H36" s="54">
        <v>11.2</v>
      </c>
      <c r="I36" s="35">
        <f t="shared" si="8"/>
        <v>100</v>
      </c>
    </row>
    <row r="37" spans="1:9" ht="12.75">
      <c r="A37" s="118" t="s">
        <v>64</v>
      </c>
      <c r="B37" s="119"/>
      <c r="C37" s="119"/>
      <c r="D37" s="119"/>
      <c r="E37" s="119"/>
      <c r="F37" s="120"/>
      <c r="G37" s="55">
        <f>G25+G26+G27+G28+G29+G31+G32+G33+G34+G35+G36+G30</f>
        <v>34279.1</v>
      </c>
      <c r="H37" s="55">
        <f>H25+H26+H27+H28+H29+H30+H31+H32+H33+H34+H35+H36</f>
        <v>36170.899999999994</v>
      </c>
      <c r="I37" s="35">
        <f t="shared" si="8"/>
        <v>105.51881467133033</v>
      </c>
    </row>
  </sheetData>
  <mergeCells count="34">
    <mergeCell ref="A33:F33"/>
    <mergeCell ref="A34:F34"/>
    <mergeCell ref="A35:F35"/>
    <mergeCell ref="A36:F36"/>
    <mergeCell ref="A28:F28"/>
    <mergeCell ref="A29:F29"/>
    <mergeCell ref="A31:F31"/>
    <mergeCell ref="A32:F32"/>
    <mergeCell ref="A30:F30"/>
    <mergeCell ref="A37:F37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I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07" t="s">
        <v>53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121" t="s">
        <v>26</v>
      </c>
      <c r="U6" s="122"/>
    </row>
    <row r="7" spans="1:21" ht="22.5" customHeight="1">
      <c r="A7" s="123"/>
      <c r="B7" s="123"/>
      <c r="C7" s="123"/>
      <c r="D7" s="125" t="s">
        <v>27</v>
      </c>
      <c r="E7" s="125"/>
      <c r="F7" s="125"/>
      <c r="G7" s="114" t="s">
        <v>28</v>
      </c>
      <c r="H7" s="115"/>
      <c r="I7" s="115"/>
      <c r="J7" s="115"/>
      <c r="K7" s="115"/>
      <c r="L7" s="115"/>
      <c r="M7" s="115"/>
      <c r="N7" s="115"/>
      <c r="O7" s="115"/>
      <c r="P7" s="114"/>
      <c r="Q7" s="115"/>
      <c r="R7" s="116"/>
      <c r="S7" s="125" t="s">
        <v>29</v>
      </c>
      <c r="T7" s="126"/>
      <c r="U7" s="126"/>
    </row>
    <row r="8" spans="1:21" ht="12.75">
      <c r="A8" s="123"/>
      <c r="B8" s="123"/>
      <c r="C8" s="123"/>
      <c r="D8" s="125"/>
      <c r="E8" s="125"/>
      <c r="F8" s="125"/>
      <c r="G8" s="125" t="s">
        <v>30</v>
      </c>
      <c r="H8" s="125"/>
      <c r="I8" s="125"/>
      <c r="J8" s="125" t="s">
        <v>48</v>
      </c>
      <c r="K8" s="125"/>
      <c r="L8" s="125"/>
      <c r="M8" s="125" t="s">
        <v>31</v>
      </c>
      <c r="N8" s="125"/>
      <c r="O8" s="125"/>
      <c r="P8" s="127" t="s">
        <v>49</v>
      </c>
      <c r="Q8" s="128"/>
      <c r="R8" s="129"/>
      <c r="S8" s="125"/>
      <c r="T8" s="126"/>
      <c r="U8" s="126"/>
    </row>
    <row r="9" spans="1:21" ht="39.75" customHeight="1">
      <c r="A9" s="123"/>
      <c r="B9" s="123"/>
      <c r="C9" s="123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30"/>
      <c r="Q9" s="131"/>
      <c r="R9" s="132"/>
      <c r="S9" s="126"/>
      <c r="T9" s="126"/>
      <c r="U9" s="126"/>
    </row>
    <row r="10" spans="1:21" ht="22.5">
      <c r="A10" s="124"/>
      <c r="B10" s="124"/>
      <c r="C10" s="124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7">
        <v>1</v>
      </c>
      <c r="B11" s="117"/>
      <c r="C11" s="117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104" t="s">
        <v>36</v>
      </c>
      <c r="B12" s="105"/>
      <c r="C12" s="106"/>
      <c r="D12" s="44">
        <f>G12+J12+M12</f>
        <v>3083527</v>
      </c>
      <c r="E12" s="48">
        <f aca="true" t="shared" si="0" ref="E12:E20">H12+K12+N12</f>
        <v>467.90000000000003</v>
      </c>
      <c r="F12" s="45">
        <f aca="true" t="shared" si="1" ref="F12:F20">E12/D12*100</f>
        <v>0.015174182032458286</v>
      </c>
      <c r="G12" s="44">
        <v>465300</v>
      </c>
      <c r="H12" s="48">
        <v>44.2</v>
      </c>
      <c r="I12" s="45">
        <f aca="true" t="shared" si="2" ref="I12:I20">H12/G12*100</f>
        <v>0.009499247797120138</v>
      </c>
      <c r="J12" s="44">
        <v>13000</v>
      </c>
      <c r="K12" s="48">
        <v>7.6</v>
      </c>
      <c r="L12" s="45">
        <f>K12/J12*100</f>
        <v>0.05846153846153846</v>
      </c>
      <c r="M12" s="44">
        <v>2605227</v>
      </c>
      <c r="N12" s="48">
        <v>416.1</v>
      </c>
      <c r="O12" s="45">
        <f aca="true" t="shared" si="3" ref="O12:O20">N12/M12*100</f>
        <v>0.015971736819862532</v>
      </c>
      <c r="P12" s="44">
        <v>1179600</v>
      </c>
      <c r="Q12" s="44">
        <v>402</v>
      </c>
      <c r="R12" s="45">
        <f aca="true" t="shared" si="4" ref="R12:R20">Q12/P12*100</f>
        <v>0.0340793489318413</v>
      </c>
      <c r="S12" s="46">
        <v>3091827</v>
      </c>
      <c r="T12" s="50">
        <v>516.4</v>
      </c>
      <c r="U12" s="47">
        <f>T12/S12*100</f>
        <v>0.016702098791426558</v>
      </c>
    </row>
    <row r="13" spans="1:21" ht="19.5" customHeight="1">
      <c r="A13" s="104" t="s">
        <v>37</v>
      </c>
      <c r="B13" s="105"/>
      <c r="C13" s="106"/>
      <c r="D13" s="44">
        <f aca="true" t="shared" si="5" ref="D13:D22">G13+J13+M13</f>
        <v>3736596</v>
      </c>
      <c r="E13" s="48">
        <f t="shared" si="0"/>
        <v>725.5999999999999</v>
      </c>
      <c r="F13" s="45">
        <f t="shared" si="1"/>
        <v>0.01941874369078166</v>
      </c>
      <c r="G13" s="44">
        <v>367000</v>
      </c>
      <c r="H13" s="48">
        <v>22.5</v>
      </c>
      <c r="I13" s="45">
        <f t="shared" si="2"/>
        <v>0.006130790190735694</v>
      </c>
      <c r="J13" s="44">
        <v>45000</v>
      </c>
      <c r="K13" s="48">
        <v>14.8</v>
      </c>
      <c r="L13" s="45">
        <f aca="true" t="shared" si="6" ref="L13:L20">K13/J13*100</f>
        <v>0.03288888888888889</v>
      </c>
      <c r="M13" s="44">
        <v>3324596</v>
      </c>
      <c r="N13" s="48">
        <v>688.3</v>
      </c>
      <c r="O13" s="45">
        <f t="shared" si="3"/>
        <v>0.02070326740452073</v>
      </c>
      <c r="P13" s="44">
        <v>1926800</v>
      </c>
      <c r="Q13" s="44">
        <v>659.3</v>
      </c>
      <c r="R13" s="45">
        <f t="shared" si="4"/>
        <v>0.03421735520033216</v>
      </c>
      <c r="S13" s="46">
        <v>3752596</v>
      </c>
      <c r="T13" s="50">
        <v>714.3</v>
      </c>
      <c r="U13" s="47">
        <f aca="true" t="shared" si="7" ref="U13:U23">T13/S13*100</f>
        <v>0.019034822826651202</v>
      </c>
    </row>
    <row r="14" spans="1:21" ht="19.5" customHeight="1">
      <c r="A14" s="104" t="s">
        <v>38</v>
      </c>
      <c r="B14" s="105"/>
      <c r="C14" s="106"/>
      <c r="D14" s="44">
        <f t="shared" si="5"/>
        <v>5120161</v>
      </c>
      <c r="E14" s="48">
        <f t="shared" si="0"/>
        <v>988.8</v>
      </c>
      <c r="F14" s="45">
        <f t="shared" si="1"/>
        <v>0.01931189273149809</v>
      </c>
      <c r="G14" s="44">
        <v>732600</v>
      </c>
      <c r="H14" s="48">
        <v>190.6</v>
      </c>
      <c r="I14" s="45">
        <f t="shared" si="2"/>
        <v>0.026016926016926015</v>
      </c>
      <c r="J14" s="44">
        <v>50485</v>
      </c>
      <c r="K14" s="48">
        <v>14.1</v>
      </c>
      <c r="L14" s="45">
        <f t="shared" si="6"/>
        <v>0.02792908784787561</v>
      </c>
      <c r="M14" s="44">
        <v>4337076</v>
      </c>
      <c r="N14" s="48">
        <v>784.1</v>
      </c>
      <c r="O14" s="45">
        <f t="shared" si="3"/>
        <v>0.018079000690787987</v>
      </c>
      <c r="P14" s="44">
        <v>2213600</v>
      </c>
      <c r="Q14" s="44">
        <v>755.1</v>
      </c>
      <c r="R14" s="45">
        <f t="shared" si="4"/>
        <v>0.03411185399349476</v>
      </c>
      <c r="S14" s="46">
        <v>5132061</v>
      </c>
      <c r="T14" s="50">
        <v>982.6</v>
      </c>
      <c r="U14" s="47">
        <f t="shared" si="7"/>
        <v>0.01914630398976162</v>
      </c>
    </row>
    <row r="15" spans="1:21" ht="19.5" customHeight="1">
      <c r="A15" s="104" t="s">
        <v>39</v>
      </c>
      <c r="B15" s="105"/>
      <c r="C15" s="106"/>
      <c r="D15" s="44">
        <f t="shared" si="5"/>
        <v>5765445</v>
      </c>
      <c r="E15" s="48">
        <f t="shared" si="0"/>
        <v>1075.8</v>
      </c>
      <c r="F15" s="45">
        <f t="shared" si="1"/>
        <v>0.018659444327367616</v>
      </c>
      <c r="G15" s="44">
        <v>887700</v>
      </c>
      <c r="H15" s="48">
        <v>189.3</v>
      </c>
      <c r="I15" s="45">
        <f t="shared" si="2"/>
        <v>0.021324771882392703</v>
      </c>
      <c r="J15" s="44">
        <v>35000</v>
      </c>
      <c r="K15" s="48">
        <v>8.9</v>
      </c>
      <c r="L15" s="45">
        <f t="shared" si="6"/>
        <v>0.025428571428571425</v>
      </c>
      <c r="M15" s="44">
        <v>4842745</v>
      </c>
      <c r="N15" s="48">
        <v>877.6</v>
      </c>
      <c r="O15" s="45">
        <f t="shared" si="3"/>
        <v>0.018121953561461526</v>
      </c>
      <c r="P15" s="44">
        <v>2445000</v>
      </c>
      <c r="Q15" s="44">
        <v>848.6</v>
      </c>
      <c r="R15" s="45">
        <f t="shared" si="4"/>
        <v>0.03470756646216769</v>
      </c>
      <c r="S15" s="46">
        <v>5765445</v>
      </c>
      <c r="T15" s="50">
        <v>1039.5</v>
      </c>
      <c r="U15" s="47">
        <f t="shared" si="7"/>
        <v>0.018029831175217177</v>
      </c>
    </row>
    <row r="16" spans="1:21" ht="19.5" customHeight="1">
      <c r="A16" s="104" t="s">
        <v>40</v>
      </c>
      <c r="B16" s="105"/>
      <c r="C16" s="106"/>
      <c r="D16" s="44">
        <f t="shared" si="5"/>
        <v>4632490</v>
      </c>
      <c r="E16" s="48">
        <f t="shared" si="0"/>
        <v>645.2</v>
      </c>
      <c r="F16" s="45">
        <f t="shared" si="1"/>
        <v>0.013927714900625797</v>
      </c>
      <c r="G16" s="44">
        <v>396500</v>
      </c>
      <c r="H16" s="48">
        <v>74.6</v>
      </c>
      <c r="I16" s="45">
        <f t="shared" si="2"/>
        <v>0.018814627994955865</v>
      </c>
      <c r="J16" s="44">
        <v>26000</v>
      </c>
      <c r="K16" s="48">
        <v>10.5</v>
      </c>
      <c r="L16" s="45">
        <f t="shared" si="6"/>
        <v>0.04038461538461538</v>
      </c>
      <c r="M16" s="44">
        <v>4209990</v>
      </c>
      <c r="N16" s="48">
        <v>560.1</v>
      </c>
      <c r="O16" s="45">
        <f t="shared" si="3"/>
        <v>0.013304069605866048</v>
      </c>
      <c r="P16" s="44">
        <v>1603700</v>
      </c>
      <c r="Q16" s="44">
        <v>546.1</v>
      </c>
      <c r="R16" s="45">
        <f t="shared" si="4"/>
        <v>0.03405250358545863</v>
      </c>
      <c r="S16" s="46">
        <v>4651290</v>
      </c>
      <c r="T16" s="50">
        <v>485.7</v>
      </c>
      <c r="U16" s="47">
        <f t="shared" si="7"/>
        <v>0.01044226440406855</v>
      </c>
    </row>
    <row r="17" spans="1:21" ht="19.5" customHeight="1">
      <c r="A17" s="104" t="s">
        <v>41</v>
      </c>
      <c r="B17" s="105"/>
      <c r="C17" s="106"/>
      <c r="D17" s="44">
        <f t="shared" si="5"/>
        <v>3988400</v>
      </c>
      <c r="E17" s="48">
        <f t="shared" si="0"/>
        <v>932.1999999999999</v>
      </c>
      <c r="F17" s="45">
        <f t="shared" si="1"/>
        <v>0.023372781065088756</v>
      </c>
      <c r="G17" s="44">
        <v>607600</v>
      </c>
      <c r="H17" s="48">
        <v>165.5</v>
      </c>
      <c r="I17" s="45">
        <f t="shared" si="2"/>
        <v>0.027238314680710994</v>
      </c>
      <c r="J17" s="44">
        <v>43000</v>
      </c>
      <c r="K17" s="48">
        <v>11.9</v>
      </c>
      <c r="L17" s="45">
        <f t="shared" si="6"/>
        <v>0.02767441860465116</v>
      </c>
      <c r="M17" s="44">
        <v>3337800</v>
      </c>
      <c r="N17" s="48">
        <v>754.8</v>
      </c>
      <c r="O17" s="45">
        <f t="shared" si="3"/>
        <v>0.02261369764515549</v>
      </c>
      <c r="P17" s="44">
        <v>2114500</v>
      </c>
      <c r="Q17" s="44">
        <v>725.8</v>
      </c>
      <c r="R17" s="45">
        <f t="shared" si="4"/>
        <v>0.03432489950342871</v>
      </c>
      <c r="S17" s="46">
        <v>3988400</v>
      </c>
      <c r="T17" s="50">
        <v>773.3</v>
      </c>
      <c r="U17" s="47">
        <f t="shared" si="7"/>
        <v>0.01938872730919667</v>
      </c>
    </row>
    <row r="18" spans="1:21" ht="19.5" customHeight="1">
      <c r="A18" s="104" t="s">
        <v>42</v>
      </c>
      <c r="B18" s="105"/>
      <c r="C18" s="106"/>
      <c r="D18" s="44">
        <f t="shared" si="5"/>
        <v>2098575</v>
      </c>
      <c r="E18" s="48">
        <f t="shared" si="0"/>
        <v>471.6</v>
      </c>
      <c r="F18" s="45">
        <f t="shared" si="1"/>
        <v>0.02247239198027233</v>
      </c>
      <c r="G18" s="44">
        <v>459700</v>
      </c>
      <c r="H18" s="48">
        <v>63.9</v>
      </c>
      <c r="I18" s="45">
        <f t="shared" si="2"/>
        <v>0.013900369806395474</v>
      </c>
      <c r="J18" s="44">
        <v>21000</v>
      </c>
      <c r="K18" s="48">
        <v>4.7</v>
      </c>
      <c r="L18" s="45">
        <f t="shared" si="6"/>
        <v>0.022380952380952383</v>
      </c>
      <c r="M18" s="44">
        <v>1617875</v>
      </c>
      <c r="N18" s="48">
        <v>403</v>
      </c>
      <c r="O18" s="45">
        <f t="shared" si="3"/>
        <v>0.02490921733755698</v>
      </c>
      <c r="P18" s="44">
        <v>1141100</v>
      </c>
      <c r="Q18" s="44">
        <v>389</v>
      </c>
      <c r="R18" s="45">
        <f t="shared" si="4"/>
        <v>0.034089913241608975</v>
      </c>
      <c r="S18" s="46">
        <v>2101775</v>
      </c>
      <c r="T18" s="50">
        <v>467.8</v>
      </c>
      <c r="U18" s="47">
        <f t="shared" si="7"/>
        <v>0.02225737769266453</v>
      </c>
    </row>
    <row r="19" spans="1:21" ht="19.5" customHeight="1">
      <c r="A19" s="104" t="s">
        <v>43</v>
      </c>
      <c r="B19" s="105"/>
      <c r="C19" s="106"/>
      <c r="D19" s="44">
        <f t="shared" si="5"/>
        <v>22361724</v>
      </c>
      <c r="E19" s="48">
        <f t="shared" si="0"/>
        <v>7386.3</v>
      </c>
      <c r="F19" s="45">
        <f t="shared" si="1"/>
        <v>0.03303099528462117</v>
      </c>
      <c r="G19" s="44">
        <v>3942100</v>
      </c>
      <c r="H19" s="48">
        <v>1255.4</v>
      </c>
      <c r="I19" s="45">
        <f t="shared" si="2"/>
        <v>0.03184597042185637</v>
      </c>
      <c r="J19" s="44">
        <v>38000</v>
      </c>
      <c r="K19" s="48">
        <v>17.3</v>
      </c>
      <c r="L19" s="45">
        <f t="shared" si="6"/>
        <v>0.045526315789473686</v>
      </c>
      <c r="M19" s="44">
        <v>18381624</v>
      </c>
      <c r="N19" s="48">
        <v>6113.6</v>
      </c>
      <c r="O19" s="45">
        <f t="shared" si="3"/>
        <v>0.033259302877700035</v>
      </c>
      <c r="P19" s="44">
        <v>1756400</v>
      </c>
      <c r="Q19" s="44">
        <v>613.5</v>
      </c>
      <c r="R19" s="45">
        <f t="shared" si="4"/>
        <v>0.03492940104759736</v>
      </c>
      <c r="S19" s="46">
        <v>22361724</v>
      </c>
      <c r="T19" s="50">
        <v>7541.2</v>
      </c>
      <c r="U19" s="47">
        <f t="shared" si="7"/>
        <v>0.03372369679547069</v>
      </c>
    </row>
    <row r="20" spans="1:21" ht="19.5" customHeight="1">
      <c r="A20" s="104" t="s">
        <v>44</v>
      </c>
      <c r="B20" s="105"/>
      <c r="C20" s="106"/>
      <c r="D20" s="44">
        <f>G20+J20+M20</f>
        <v>6333149</v>
      </c>
      <c r="E20" s="48">
        <f t="shared" si="0"/>
        <v>1775</v>
      </c>
      <c r="F20" s="45">
        <f t="shared" si="1"/>
        <v>0.028027131526512327</v>
      </c>
      <c r="G20" s="44">
        <v>1038900</v>
      </c>
      <c r="H20" s="48">
        <v>307.8</v>
      </c>
      <c r="I20" s="45">
        <f t="shared" si="2"/>
        <v>0.029627490615073637</v>
      </c>
      <c r="J20" s="44">
        <v>35000</v>
      </c>
      <c r="K20" s="48">
        <v>13.9</v>
      </c>
      <c r="L20" s="45">
        <f t="shared" si="6"/>
        <v>0.039714285714285716</v>
      </c>
      <c r="M20" s="44">
        <v>5259249</v>
      </c>
      <c r="N20" s="48">
        <v>1453.3</v>
      </c>
      <c r="O20" s="45">
        <f t="shared" si="3"/>
        <v>0.027633222918329214</v>
      </c>
      <c r="P20" s="44">
        <v>3308300</v>
      </c>
      <c r="Q20" s="44">
        <v>1145.5</v>
      </c>
      <c r="R20" s="45">
        <f t="shared" si="4"/>
        <v>0.0346250340053804</v>
      </c>
      <c r="S20" s="46">
        <v>6333149</v>
      </c>
      <c r="T20" s="50">
        <v>1158.3</v>
      </c>
      <c r="U20" s="47">
        <f t="shared" si="7"/>
        <v>0.01828947968854041</v>
      </c>
    </row>
    <row r="21" spans="1:21" ht="19.5" customHeight="1">
      <c r="A21" s="111" t="s">
        <v>45</v>
      </c>
      <c r="B21" s="112"/>
      <c r="C21" s="113"/>
      <c r="D21" s="45">
        <f>G21+J21+M21</f>
        <v>57120067</v>
      </c>
      <c r="E21" s="48">
        <f>H21+K21+N21</f>
        <v>14468.4</v>
      </c>
      <c r="F21" s="45">
        <f>E21/D21*100</f>
        <v>0.02532980222169557</v>
      </c>
      <c r="G21" s="45">
        <f>SUM(G12:G20)</f>
        <v>8897400</v>
      </c>
      <c r="H21" s="48">
        <f>SUM(H12:H20)</f>
        <v>2313.8</v>
      </c>
      <c r="I21" s="45">
        <f>H21/G21*100</f>
        <v>0.026005349877492305</v>
      </c>
      <c r="J21" s="45">
        <f>SUM(J12:J20)</f>
        <v>306485</v>
      </c>
      <c r="K21" s="48">
        <f>K12+K13+K14+K15+K16+K17+K18+K19+K20</f>
        <v>103.7</v>
      </c>
      <c r="L21" s="45">
        <f>K21/J21*100</f>
        <v>0.03383526110576374</v>
      </c>
      <c r="M21" s="45">
        <f>SUM(M12:M20)</f>
        <v>47916182</v>
      </c>
      <c r="N21" s="48">
        <f>N12+N13+N14+N15+N16+N17+N18+N19+N20</f>
        <v>12050.9</v>
      </c>
      <c r="O21" s="45">
        <f>N21/M21*100</f>
        <v>0.025149958734191298</v>
      </c>
      <c r="P21" s="45">
        <f>SUM(P12:P20)</f>
        <v>17689000</v>
      </c>
      <c r="Q21" s="49">
        <f>Q12+Q13+Q14+Q15+Q16+Q17+Q18+Q19+Q20</f>
        <v>6084.9</v>
      </c>
      <c r="R21" s="45">
        <f>Q21/P21*100</f>
        <v>0.03439934422522471</v>
      </c>
      <c r="S21" s="47">
        <f>S12+S13+S14+S15+S16+S17+S18+S19+S20</f>
        <v>57178267</v>
      </c>
      <c r="T21" s="50">
        <f>T12+T13+T14+T15+T16+T17+T18+T19+T20</f>
        <v>13679.099999999999</v>
      </c>
      <c r="U21" s="47">
        <f t="shared" si="7"/>
        <v>0.023923600202853296</v>
      </c>
    </row>
    <row r="22" spans="1:22" ht="19.5" customHeight="1">
      <c r="A22" s="104" t="s">
        <v>46</v>
      </c>
      <c r="B22" s="105"/>
      <c r="C22" s="106"/>
      <c r="D22" s="44">
        <f t="shared" si="5"/>
        <v>262057378.78</v>
      </c>
      <c r="E22" s="48">
        <f>H22+K22+N22</f>
        <v>78602.6</v>
      </c>
      <c r="F22" s="45">
        <f>E22/D22*100</f>
        <v>0.029994423498369695</v>
      </c>
      <c r="G22" s="44">
        <v>27941000</v>
      </c>
      <c r="H22" s="48">
        <v>10478.2</v>
      </c>
      <c r="I22" s="45">
        <f>H22/G22*100</f>
        <v>0.03750116316524105</v>
      </c>
      <c r="J22" s="44">
        <v>8998000</v>
      </c>
      <c r="K22" s="48">
        <v>2703.5</v>
      </c>
      <c r="L22" s="45">
        <f>K22/J22*100</f>
        <v>0.030045565681262505</v>
      </c>
      <c r="M22" s="44">
        <v>225118378.78</v>
      </c>
      <c r="N22" s="48">
        <v>65420.9</v>
      </c>
      <c r="O22" s="45">
        <f>N22/M22*100</f>
        <v>0.02906066592809531</v>
      </c>
      <c r="P22" s="44">
        <v>58845200</v>
      </c>
      <c r="Q22" s="44">
        <v>18787.5</v>
      </c>
      <c r="R22" s="45">
        <f>Q22/P22*100</f>
        <v>0.031926988097584846</v>
      </c>
      <c r="S22" s="46">
        <v>264366378.78</v>
      </c>
      <c r="T22" s="50">
        <v>64704.1</v>
      </c>
      <c r="U22" s="47">
        <f t="shared" si="7"/>
        <v>0.02447516219671994</v>
      </c>
      <c r="V22" s="2"/>
    </row>
    <row r="23" spans="1:21" ht="26.25" customHeight="1">
      <c r="A23" s="108" t="s">
        <v>47</v>
      </c>
      <c r="B23" s="109"/>
      <c r="C23" s="110"/>
      <c r="D23" s="45">
        <f>D21+D22-M21</f>
        <v>271261263.78</v>
      </c>
      <c r="E23" s="48">
        <f>E22+E21-N21</f>
        <v>81020.1</v>
      </c>
      <c r="F23" s="45">
        <f>E23/D23*100</f>
        <v>0.029867921011276215</v>
      </c>
      <c r="G23" s="45">
        <f>G21+G22</f>
        <v>36838400</v>
      </c>
      <c r="H23" s="48">
        <f>H21+H22</f>
        <v>12792</v>
      </c>
      <c r="I23" s="45">
        <f>H23/G23*100</f>
        <v>0.03472463516330785</v>
      </c>
      <c r="J23" s="45">
        <f>J21+J22</f>
        <v>9304485</v>
      </c>
      <c r="K23" s="48">
        <f>K21+K22</f>
        <v>2807.2</v>
      </c>
      <c r="L23" s="45">
        <f>K23/J23*100</f>
        <v>0.030170396319624353</v>
      </c>
      <c r="M23" s="45">
        <f>M22</f>
        <v>225118378.78</v>
      </c>
      <c r="N23" s="48">
        <f>N22</f>
        <v>65420.9</v>
      </c>
      <c r="O23" s="45">
        <f>N23/M23*100</f>
        <v>0.02906066592809531</v>
      </c>
      <c r="P23" s="45">
        <f>P22</f>
        <v>58845200</v>
      </c>
      <c r="Q23" s="48">
        <f>Q22</f>
        <v>18787.5</v>
      </c>
      <c r="R23" s="45">
        <f>Q23/P23*100</f>
        <v>0.031926988097584846</v>
      </c>
      <c r="S23" s="46">
        <f>S21+S22-M21</f>
        <v>273628463.78</v>
      </c>
      <c r="T23" s="50">
        <f>T22+T21-N21</f>
        <v>66332.3</v>
      </c>
      <c r="U23" s="47">
        <f t="shared" si="7"/>
        <v>0.024241739723880423</v>
      </c>
    </row>
  </sheetData>
  <mergeCells count="24"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  <mergeCell ref="P8:R9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2009-01-20T09:55:03Z</cp:lastPrinted>
  <dcterms:created xsi:type="dcterms:W3CDTF">2006-06-07T06:53:09Z</dcterms:created>
  <dcterms:modified xsi:type="dcterms:W3CDTF">2009-03-18T05:10:18Z</dcterms:modified>
  <cp:category/>
  <cp:version/>
  <cp:contentType/>
  <cp:contentStatus/>
</cp:coreProperties>
</file>