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<sst xmlns="http://schemas.openxmlformats.org/spreadsheetml/2006/main" count="258" uniqueCount="95">
  <si>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</si>
  <si>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</si>
  <si>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</si>
  <si>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</si>
  <si>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</si>
  <si>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</si>
  <si>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</si>
  <si>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</si>
  <si>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</si>
  <si>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</si>
  <si>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</si>
  <si>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</si>
  <si>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</si>
  <si>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</si>
  <si>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</si>
  <si>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</si>
  <si>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всего доходов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</si>
  <si>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</si>
  <si>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</si>
  <si>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</si>
  <si>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</si>
  <si>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</si>
  <si>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</si>
  <si>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</si>
  <si>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</si>
  <si>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</si>
  <si>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</si>
  <si>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</si>
  <si>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</si>
  <si>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</si>
  <si>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</si>
  <si>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</si>
  <si>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</si>
  <si>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</si>
  <si>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</si>
  <si>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</si>
  <si>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</si>
  <si>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</si>
  <si>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</si>
  <si>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</si>
  <si>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</si>
  <si>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</si>
  <si>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</si>
  <si>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</si>
  <si>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</si>
  <si>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</si>
  <si>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</si>
  <si>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</si>
  <si>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</si>
  <si>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</si>
  <si>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</si>
  <si>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</si>
  <si>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</si>
  <si>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</si>
  <si>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</si>
  <si>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</si>
  <si>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</si>
  <si>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</si>
  <si>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</si>
  <si>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</si>
  <si>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>На 01.01.2011 г.</t>
  </si>
  <si>
    <t>Прочие безвозмездные поступления учреждениям, находящимися в ведении органов власти поселений</t>
  </si>
  <si>
    <t>Всего расходов</t>
  </si>
  <si>
    <t>Прфицит (+) Дефицит (-)</t>
  </si>
  <si>
    <t>Остатки на счетах</t>
  </si>
  <si>
    <t>испол-нено</t>
  </si>
  <si>
    <t>Возврат остатков субсидий, субвенций и иных межбюджетных трансфертов прошлых лет</t>
  </si>
  <si>
    <t xml:space="preserve">На 01.01.2011 </t>
  </si>
  <si>
    <t xml:space="preserve"> % </t>
  </si>
  <si>
    <t>дотации на выравнивание уровня бюджетной обеспеченности</t>
  </si>
  <si>
    <t>дотации на сбалансированность</t>
  </si>
  <si>
    <t xml:space="preserve">Доходы от продажи услуг, оказываемых учреждениями </t>
  </si>
  <si>
    <t xml:space="preserve">Ден. взыск. (штрафы) за наруш. законод. Росс. Фед. о размещ. зак. на пост. тов., выпол. работ, оказ. усл. </t>
  </si>
  <si>
    <t>Итого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</si>
  <si>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</t>
  </si>
  <si>
    <t xml:space="preserve"> Большетаябинское</t>
  </si>
  <si>
    <t xml:space="preserve"> Большеяльчикское</t>
  </si>
  <si>
    <t xml:space="preserve"> Кильдюшевское</t>
  </si>
  <si>
    <t>Сабанчинское</t>
  </si>
  <si>
    <t>Яльчикское</t>
  </si>
  <si>
    <t>Прочие неналоговые доходы (невыясненные поступления)</t>
  </si>
  <si>
    <t xml:space="preserve">Доходы от перечисления части прибыли, остающейся после уплаты налогов и иных обязательных платежей МУП </t>
  </si>
  <si>
    <t xml:space="preserve">Сведения об исполнении консолидированного бюджета Яльчикского района по состоянию на 01.01.2012 </t>
  </si>
  <si>
    <t>Прочие доходы от использования имущества</t>
  </si>
  <si>
    <t xml:space="preserve">Исполнение собственных доходов сельских поселений по состоянию на 01.01.2012 </t>
  </si>
  <si>
    <t xml:space="preserve">Сведения об исполнении  доходов и расходов по приносящей доход деятельности Яльчикского района по состоянию на 01.01.2012 (Внебюджет) </t>
  </si>
  <si>
    <t>на 01.01.11</t>
  </si>
  <si>
    <t>на 01.01.12</t>
  </si>
  <si>
    <t xml:space="preserve"> 01.01.2011/01.01.2012</t>
  </si>
  <si>
    <t>01.01.2012 к плановым назначениям</t>
  </si>
  <si>
    <t>Арендная плата за аренду имущества</t>
  </si>
  <si>
    <t>На 01.01.2012 г.</t>
  </si>
  <si>
    <t>Консолидированный бюджет без безвозмездных перечислений из бюджета с/п</t>
  </si>
  <si>
    <t xml:space="preserve"> 01.01.2012/01.01.2011</t>
  </si>
  <si>
    <t xml:space="preserve">На 01.01.2012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</si>
</sst>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2"/>
    </font>
    <font>
      <b/>
      <sz val="9"/>
      <color indexed="8"/>
      <name val="Arial Cyr"/>
      <family val="0"/>
    </font>
    <font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wrapText="1"/>
    </xf>
    <xf numFmtId="164" fontId="11" fillId="0" borderId="2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2" fontId="2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64" fontId="11" fillId="0" borderId="2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/>
    </xf>
    <xf numFmtId="2" fontId="16" fillId="0" borderId="2" xfId="0" applyNumberFormat="1" applyFont="1" applyFill="1" applyBorder="1" applyAlignment="1">
      <alignment wrapText="1"/>
    </xf>
    <xf numFmtId="2" fontId="12" fillId="0" borderId="2" xfId="0" applyNumberFormat="1" applyFont="1" applyBorder="1" applyAlignment="1">
      <alignment/>
    </xf>
    <xf numFmtId="2" fontId="16" fillId="0" borderId="2" xfId="0" applyNumberFormat="1" applyFont="1" applyBorder="1" applyAlignment="1">
      <alignment/>
    </xf>
    <xf numFmtId="164" fontId="12" fillId="0" borderId="2" xfId="0" applyNumberFormat="1" applyFont="1" applyBorder="1" applyAlignment="1">
      <alignment/>
    </xf>
    <xf numFmtId="4" fontId="12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1" fontId="16" fillId="0" borderId="2" xfId="0" applyNumberFormat="1" applyFont="1" applyBorder="1" applyAlignment="1">
      <alignment/>
    </xf>
    <xf numFmtId="4" fontId="11" fillId="0" borderId="2" xfId="0" applyNumberFormat="1" applyFont="1" applyFill="1" applyBorder="1" applyAlignment="1">
      <alignment wrapText="1"/>
    </xf>
    <xf numFmtId="2" fontId="17" fillId="0" borderId="2" xfId="0" applyNumberFormat="1" applyFont="1" applyFill="1" applyBorder="1" applyAlignment="1">
      <alignment wrapText="1"/>
    </xf>
    <xf numFmtId="2" fontId="17" fillId="0" borderId="2" xfId="0" applyNumberFormat="1" applyFont="1" applyFill="1" applyBorder="1" applyAlignment="1">
      <alignment/>
    </xf>
    <xf numFmtId="16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1" fontId="16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2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164" fontId="12" fillId="0" borderId="5" xfId="0" applyNumberFormat="1" applyFont="1" applyBorder="1" applyAlignment="1">
      <alignment/>
    </xf>
    <xf numFmtId="2" fontId="12" fillId="0" borderId="2" xfId="0" applyNumberFormat="1" applyFont="1" applyBorder="1" applyAlignment="1">
      <alignment horizontal="right"/>
    </xf>
    <xf numFmtId="1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1" fontId="12" fillId="0" borderId="2" xfId="0" applyNumberFormat="1" applyFont="1" applyBorder="1" applyAlignment="1">
      <alignment horizontal="right"/>
    </xf>
    <xf numFmtId="164" fontId="16" fillId="0" borderId="2" xfId="0" applyNumberFormat="1" applyFont="1" applyBorder="1" applyAlignment="1">
      <alignment/>
    </xf>
    <xf numFmtId="1" fontId="11" fillId="0" borderId="5" xfId="0" applyNumberFormat="1" applyFont="1" applyFill="1" applyBorder="1" applyAlignment="1">
      <alignment/>
    </xf>
    <xf numFmtId="2" fontId="11" fillId="0" borderId="2" xfId="0" applyNumberFormat="1" applyFont="1" applyFill="1" applyBorder="1" applyAlignment="1">
      <alignment/>
    </xf>
    <xf numFmtId="164" fontId="11" fillId="0" borderId="5" xfId="0" applyNumberFormat="1" applyFont="1" applyBorder="1" applyAlignment="1">
      <alignment/>
    </xf>
    <xf numFmtId="1" fontId="11" fillId="0" borderId="2" xfId="0" applyNumberFormat="1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2" fontId="11" fillId="0" borderId="5" xfId="0" applyNumberFormat="1" applyFont="1" applyBorder="1" applyAlignment="1">
      <alignment/>
    </xf>
    <xf numFmtId="1" fontId="18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2" fontId="12" fillId="0" borderId="2" xfId="0" applyNumberFormat="1" applyFont="1" applyBorder="1" applyAlignment="1">
      <alignment wrapText="1"/>
    </xf>
    <xf numFmtId="2" fontId="12" fillId="0" borderId="2" xfId="0" applyNumberFormat="1" applyFont="1" applyBorder="1" applyAlignment="1">
      <alignment horizontal="right" wrapText="1"/>
    </xf>
    <xf numFmtId="2" fontId="11" fillId="0" borderId="2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4" fontId="12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11" fillId="0" borderId="2" xfId="0" applyNumberFormat="1" applyFont="1" applyFill="1" applyBorder="1" applyAlignment="1">
      <alignment/>
    </xf>
    <xf numFmtId="4" fontId="16" fillId="0" borderId="2" xfId="0" applyNumberFormat="1" applyFont="1" applyBorder="1" applyAlignment="1">
      <alignment/>
    </xf>
    <xf numFmtId="4" fontId="17" fillId="0" borderId="2" xfId="0" applyNumberFormat="1" applyFont="1" applyFill="1" applyBorder="1" applyAlignment="1">
      <alignment/>
    </xf>
    <xf numFmtId="4" fontId="17" fillId="0" borderId="2" xfId="0" applyNumberFormat="1" applyFont="1" applyFill="1" applyBorder="1" applyAlignment="1">
      <alignment wrapText="1"/>
    </xf>
    <xf numFmtId="4" fontId="12" fillId="0" borderId="2" xfId="0" applyNumberFormat="1" applyFont="1" applyFill="1" applyBorder="1" applyAlignment="1">
      <alignment wrapText="1"/>
    </xf>
    <xf numFmtId="3" fontId="12" fillId="0" borderId="5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3" fontId="11" fillId="0" borderId="5" xfId="0" applyNumberFormat="1" applyFont="1" applyFill="1" applyBorder="1" applyAlignment="1">
      <alignment/>
    </xf>
    <xf numFmtId="1" fontId="11" fillId="0" borderId="5" xfId="0" applyNumberFormat="1" applyFont="1" applyBorder="1" applyAlignment="1">
      <alignment/>
    </xf>
    <xf numFmtId="3" fontId="13" fillId="0" borderId="2" xfId="0" applyNumberFormat="1" applyFont="1" applyFill="1" applyBorder="1" applyAlignment="1">
      <alignment wrapText="1"/>
    </xf>
    <xf numFmtId="3" fontId="19" fillId="0" borderId="2" xfId="0" applyNumberFormat="1" applyFont="1" applyFill="1" applyBorder="1" applyAlignment="1">
      <alignment wrapText="1"/>
    </xf>
    <xf numFmtId="0" fontId="11" fillId="0" borderId="0" xfId="0" applyFont="1" applyBorder="1" applyAlignment="1">
      <alignment horizontal="left" wrapText="1"/>
    </xf>
    <xf numFmtId="4" fontId="11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 wrapText="1"/>
    </xf>
    <xf numFmtId="4" fontId="17" fillId="0" borderId="0" xfId="0" applyNumberFormat="1" applyFont="1" applyFill="1" applyBorder="1" applyAlignment="1">
      <alignment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2" fillId="0" borderId="2" xfId="0" applyNumberFormat="1" applyFont="1" applyFill="1" applyBorder="1" applyAlignment="1">
      <alignment wrapText="1"/>
    </xf>
    <xf numFmtId="4" fontId="16" fillId="0" borderId="2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Border="1" applyAlignment="1">
      <alignment/>
    </xf>
    <xf numFmtId="166" fontId="11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164" fontId="12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2" fillId="0" borderId="2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wrapText="1"/>
    </xf>
    <xf numFmtId="164" fontId="2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3" fillId="0" borderId="3" xfId="0" applyNumberFormat="1" applyFont="1" applyFill="1" applyBorder="1" applyAlignment="1">
      <alignment wrapText="1"/>
    </xf>
    <xf numFmtId="2" fontId="2" fillId="0" borderId="3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/>
    </xf>
    <xf numFmtId="4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wrapText="1"/>
    </xf>
    <xf numFmtId="3" fontId="13" fillId="0" borderId="1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5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S20"/>
  <sheetViews>
    <sheetView workbookViewId="0" topLeftCell="A1">
      <pane xSplit="5" topLeftCell="F1" activePane="topRight" state="frozen"/>
      <selection pane="topLeft" activeCell="A4" sqref="A4"/>
      <selection pane="topRight" activeCell="BG20" sqref="BG20:BG22"/>
    </sheetView>
  </sheetViews>
  <sheetFormatPr defaultColWidth="9.00390625" defaultRowHeight="12.75"/>
  <cols>
    <col min="2" max="2" width="5.625" style="0" customWidth="1"/>
    <col min="3" max="3" width="2.125" style="0" customWidth="1"/>
    <col min="4" max="4" width="12.00390625" style="0" customWidth="1"/>
    <col min="5" max="5" width="12.25390625" style="0" customWidth="1"/>
    <col min="6" max="6" width="6.125" style="0" customWidth="1"/>
    <col min="7" max="7" width="9.00390625" style="0" customWidth="1"/>
    <col min="8" max="8" width="10.125" style="0" customWidth="1"/>
    <col min="9" max="9" width="10.625" style="0" customWidth="1"/>
    <col min="10" max="10" width="9.00390625" style="0" customWidth="1"/>
    <col min="11" max="11" width="8.875" style="0" customWidth="1"/>
    <col min="12" max="12" width="7.625" style="0" customWidth="1"/>
    <col min="13" max="13" width="9.375" style="0" bestFit="1" customWidth="1"/>
    <col min="14" max="14" width="9.25390625" style="0" customWidth="1"/>
    <col min="15" max="15" width="9.375" style="0" customWidth="1"/>
    <col min="16" max="16" width="8.625" style="0" customWidth="1"/>
    <col min="17" max="17" width="6.375" style="0" customWidth="1"/>
    <col min="18" max="18" width="10.75390625" style="0" customWidth="1"/>
    <col min="19" max="19" width="9.00390625" style="0" customWidth="1"/>
    <col min="20" max="20" width="9.375" style="0" customWidth="1"/>
    <col min="21" max="21" width="8.75390625" style="0" customWidth="1"/>
    <col min="22" max="22" width="10.75390625" style="0" customWidth="1"/>
    <col min="23" max="23" width="10.375" style="0" customWidth="1"/>
    <col min="24" max="24" width="10.25390625" style="0" customWidth="1"/>
    <col min="25" max="25" width="7.875" style="0" customWidth="1"/>
    <col min="26" max="26" width="8.375" style="0" customWidth="1"/>
    <col min="27" max="27" width="7.625" style="0" customWidth="1"/>
    <col min="28" max="28" width="7.00390625" style="0" customWidth="1"/>
    <col min="29" max="29" width="7.625" style="0" customWidth="1"/>
    <col min="30" max="30" width="7.25390625" style="0" customWidth="1"/>
    <col min="31" max="31" width="6.375" style="0" customWidth="1"/>
    <col min="32" max="32" width="5.25390625" style="0" customWidth="1"/>
    <col min="33" max="33" width="7.00390625" style="0" customWidth="1"/>
    <col min="34" max="34" width="7.125" style="0" customWidth="1"/>
    <col min="35" max="35" width="8.00390625" style="0" customWidth="1"/>
    <col min="36" max="36" width="9.00390625" style="0" customWidth="1"/>
    <col min="37" max="37" width="9.75390625" style="0" customWidth="1"/>
    <col min="40" max="40" width="8.25390625" style="0" customWidth="1"/>
    <col min="41" max="41" width="9.75390625" style="0" customWidth="1"/>
    <col min="42" max="42" width="9.25390625" style="0" customWidth="1"/>
    <col min="43" max="43" width="9.375" style="0" customWidth="1"/>
    <col min="44" max="44" width="8.75390625" style="0" customWidth="1"/>
    <col min="45" max="45" width="8.125" style="0" customWidth="1"/>
    <col min="47" max="47" width="9.75390625" style="0" customWidth="1"/>
    <col min="48" max="48" width="9.25390625" style="0" customWidth="1"/>
    <col min="49" max="49" width="8.75390625" style="0" customWidth="1"/>
    <col min="50" max="50" width="7.875" style="0" customWidth="1"/>
    <col min="51" max="51" width="8.625" style="0" customWidth="1"/>
    <col min="52" max="52" width="9.375" style="0" customWidth="1"/>
    <col min="54" max="55" width="8.625" style="0" customWidth="1"/>
    <col min="56" max="57" width="8.125" style="0" customWidth="1"/>
    <col min="58" max="58" width="9.25390625" style="0" customWidth="1"/>
    <col min="59" max="59" width="10.875" style="0" customWidth="1"/>
    <col min="60" max="60" width="26.625" style="0" customWidth="1"/>
    <col min="61" max="61" width="9.75390625" style="0" customWidth="1"/>
    <col min="62" max="62" width="10.875" style="0" customWidth="1"/>
    <col min="63" max="63" width="10.625" style="0" customWidth="1"/>
    <col min="64" max="64" width="9.25390625" style="0" customWidth="1"/>
    <col min="65" max="65" width="10.00390625" style="0" customWidth="1"/>
    <col min="66" max="66" width="11.25390625" style="0" customWidth="1"/>
    <col min="67" max="67" width="7.25390625" style="0" customWidth="1"/>
    <col min="68" max="68" width="7.75390625" style="0" customWidth="1"/>
    <col min="69" max="69" width="8.00390625" style="0" customWidth="1"/>
    <col min="70" max="70" width="9.625" style="0" customWidth="1"/>
    <col min="71" max="71" width="9.00390625" style="0" customWidth="1"/>
  </cols>
  <sheetData>
    <row r="1" ht="3" customHeight="1"/>
    <row r="2" ht="12.75" customHeight="1" hidden="1"/>
    <row r="3" spans="4:50" ht="56.25" customHeight="1">
      <c r="D3" s="177" t="s">
        <v>84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8"/>
      <c r="AP3" s="178"/>
      <c r="AQ3" s="178"/>
      <c r="AR3" s="178"/>
      <c r="AS3" s="61"/>
      <c r="AT3" s="2"/>
      <c r="AU3" s="2"/>
      <c r="AV3" s="2"/>
      <c r="AW3" s="2"/>
      <c r="AX3" s="2"/>
    </row>
    <row r="6" spans="1:71" ht="12.75">
      <c r="A6" s="170" t="s">
        <v>2</v>
      </c>
      <c r="B6" s="170"/>
      <c r="C6" s="170"/>
      <c r="D6" s="185" t="s">
        <v>0</v>
      </c>
      <c r="E6" s="185"/>
      <c r="F6" s="186"/>
      <c r="G6" s="197" t="s">
        <v>17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9"/>
    </row>
    <row r="7" spans="1:71" ht="33" customHeight="1">
      <c r="A7" s="170"/>
      <c r="B7" s="170"/>
      <c r="C7" s="170"/>
      <c r="D7" s="187"/>
      <c r="E7" s="187"/>
      <c r="F7" s="188"/>
      <c r="G7" s="157" t="s">
        <v>1</v>
      </c>
      <c r="H7" s="179"/>
      <c r="I7" s="179"/>
      <c r="J7" s="179"/>
      <c r="K7" s="162"/>
      <c r="L7" s="157" t="s">
        <v>13</v>
      </c>
      <c r="M7" s="179"/>
      <c r="N7" s="179"/>
      <c r="O7" s="179"/>
      <c r="P7" s="162"/>
      <c r="Q7" s="182" t="s">
        <v>52</v>
      </c>
      <c r="R7" s="160"/>
      <c r="S7" s="160"/>
      <c r="T7" s="160"/>
      <c r="U7" s="168"/>
      <c r="V7" s="182" t="s">
        <v>14</v>
      </c>
      <c r="W7" s="160"/>
      <c r="X7" s="160"/>
      <c r="Y7" s="160"/>
      <c r="Z7" s="168"/>
      <c r="AA7" s="157" t="s">
        <v>34</v>
      </c>
      <c r="AB7" s="160"/>
      <c r="AC7" s="160"/>
      <c r="AD7" s="160"/>
      <c r="AE7" s="168"/>
      <c r="AF7" s="189" t="s">
        <v>2</v>
      </c>
      <c r="AG7" s="190"/>
      <c r="AH7" s="191"/>
      <c r="AI7" s="157" t="s">
        <v>45</v>
      </c>
      <c r="AJ7" s="160"/>
      <c r="AK7" s="160"/>
      <c r="AL7" s="160"/>
      <c r="AM7" s="168"/>
      <c r="AN7" s="157" t="s">
        <v>53</v>
      </c>
      <c r="AO7" s="160"/>
      <c r="AP7" s="160"/>
      <c r="AQ7" s="160"/>
      <c r="AR7" s="168"/>
      <c r="AS7" s="157" t="s">
        <v>90</v>
      </c>
      <c r="AT7" s="160"/>
      <c r="AU7" s="160"/>
      <c r="AV7" s="160"/>
      <c r="AW7" s="168"/>
      <c r="AX7" s="157" t="s">
        <v>33</v>
      </c>
      <c r="AY7" s="160"/>
      <c r="AZ7" s="160"/>
      <c r="BA7" s="160"/>
      <c r="BB7" s="168"/>
      <c r="BC7" s="157" t="s">
        <v>74</v>
      </c>
      <c r="BD7" s="206"/>
      <c r="BE7" s="206"/>
      <c r="BF7" s="206"/>
      <c r="BG7" s="207"/>
      <c r="BH7" s="203" t="s">
        <v>2</v>
      </c>
      <c r="BI7" s="157" t="s">
        <v>32</v>
      </c>
      <c r="BJ7" s="158"/>
      <c r="BK7" s="158"/>
      <c r="BL7" s="158"/>
      <c r="BM7" s="159"/>
      <c r="BN7" s="208" t="s">
        <v>72</v>
      </c>
      <c r="BO7" s="157" t="s">
        <v>55</v>
      </c>
      <c r="BP7" s="158"/>
      <c r="BQ7" s="158"/>
      <c r="BR7" s="158"/>
      <c r="BS7" s="159"/>
    </row>
    <row r="8" spans="1:71" ht="11.25" customHeight="1">
      <c r="A8" s="170"/>
      <c r="B8" s="170"/>
      <c r="C8" s="170"/>
      <c r="D8" s="169" t="s">
        <v>51</v>
      </c>
      <c r="E8" s="165" t="s">
        <v>21</v>
      </c>
      <c r="F8" s="69"/>
      <c r="G8" s="167" t="s">
        <v>51</v>
      </c>
      <c r="H8" s="164" t="s">
        <v>21</v>
      </c>
      <c r="I8" s="164"/>
      <c r="J8" s="161" t="s">
        <v>68</v>
      </c>
      <c r="K8" s="162"/>
      <c r="L8" s="167" t="s">
        <v>51</v>
      </c>
      <c r="M8" s="164" t="s">
        <v>21</v>
      </c>
      <c r="N8" s="164"/>
      <c r="O8" s="161" t="s">
        <v>68</v>
      </c>
      <c r="P8" s="162"/>
      <c r="Q8" s="167" t="s">
        <v>51</v>
      </c>
      <c r="R8" s="164" t="s">
        <v>21</v>
      </c>
      <c r="S8" s="164"/>
      <c r="T8" s="161" t="s">
        <v>68</v>
      </c>
      <c r="U8" s="162"/>
      <c r="V8" s="169" t="s">
        <v>51</v>
      </c>
      <c r="W8" s="164" t="s">
        <v>21</v>
      </c>
      <c r="X8" s="164"/>
      <c r="Y8" s="166" t="s">
        <v>68</v>
      </c>
      <c r="Z8" s="166"/>
      <c r="AA8" s="169" t="s">
        <v>51</v>
      </c>
      <c r="AB8" s="164" t="s">
        <v>21</v>
      </c>
      <c r="AC8" s="164"/>
      <c r="AD8" s="166" t="s">
        <v>68</v>
      </c>
      <c r="AE8" s="166"/>
      <c r="AF8" s="192"/>
      <c r="AG8" s="193"/>
      <c r="AH8" s="194"/>
      <c r="AI8" s="169" t="s">
        <v>51</v>
      </c>
      <c r="AJ8" s="164" t="s">
        <v>21</v>
      </c>
      <c r="AK8" s="164"/>
      <c r="AL8" s="166" t="s">
        <v>68</v>
      </c>
      <c r="AM8" s="166"/>
      <c r="AN8" s="169" t="s">
        <v>51</v>
      </c>
      <c r="AO8" s="164" t="s">
        <v>21</v>
      </c>
      <c r="AP8" s="164"/>
      <c r="AQ8" s="166" t="s">
        <v>68</v>
      </c>
      <c r="AR8" s="166"/>
      <c r="AS8" s="169" t="s">
        <v>51</v>
      </c>
      <c r="AT8" s="164" t="s">
        <v>21</v>
      </c>
      <c r="AU8" s="164"/>
      <c r="AV8" s="166" t="s">
        <v>68</v>
      </c>
      <c r="AW8" s="166"/>
      <c r="AX8" s="169" t="s">
        <v>51</v>
      </c>
      <c r="AY8" s="164" t="s">
        <v>21</v>
      </c>
      <c r="AZ8" s="164"/>
      <c r="BA8" s="166" t="s">
        <v>68</v>
      </c>
      <c r="BB8" s="166"/>
      <c r="BC8" s="169" t="s">
        <v>51</v>
      </c>
      <c r="BD8" s="164" t="s">
        <v>21</v>
      </c>
      <c r="BE8" s="164"/>
      <c r="BF8" s="166" t="s">
        <v>68</v>
      </c>
      <c r="BG8" s="166"/>
      <c r="BH8" s="204"/>
      <c r="BI8" s="169" t="s">
        <v>51</v>
      </c>
      <c r="BJ8" s="164" t="s">
        <v>21</v>
      </c>
      <c r="BK8" s="164"/>
      <c r="BL8" s="166" t="s">
        <v>68</v>
      </c>
      <c r="BM8" s="166"/>
      <c r="BN8" s="209"/>
      <c r="BO8" s="169" t="s">
        <v>51</v>
      </c>
      <c r="BP8" s="164" t="s">
        <v>21</v>
      </c>
      <c r="BQ8" s="164"/>
      <c r="BR8" s="166" t="s">
        <v>68</v>
      </c>
      <c r="BS8" s="166"/>
    </row>
    <row r="9" spans="1:71" ht="55.5" customHeight="1">
      <c r="A9" s="170"/>
      <c r="B9" s="170"/>
      <c r="C9" s="170"/>
      <c r="D9" s="164"/>
      <c r="E9" s="166"/>
      <c r="F9" s="71" t="s">
        <v>15</v>
      </c>
      <c r="G9" s="163"/>
      <c r="H9" s="66" t="s">
        <v>86</v>
      </c>
      <c r="I9" s="65" t="s">
        <v>87</v>
      </c>
      <c r="J9" s="70" t="s">
        <v>88</v>
      </c>
      <c r="K9" s="70" t="s">
        <v>89</v>
      </c>
      <c r="L9" s="163"/>
      <c r="M9" s="66" t="s">
        <v>86</v>
      </c>
      <c r="N9" s="65" t="s">
        <v>87</v>
      </c>
      <c r="O9" s="70" t="s">
        <v>88</v>
      </c>
      <c r="P9" s="70" t="s">
        <v>89</v>
      </c>
      <c r="Q9" s="163"/>
      <c r="R9" s="66" t="s">
        <v>86</v>
      </c>
      <c r="S9" s="65" t="s">
        <v>87</v>
      </c>
      <c r="T9" s="70" t="s">
        <v>88</v>
      </c>
      <c r="U9" s="70" t="s">
        <v>89</v>
      </c>
      <c r="V9" s="166"/>
      <c r="W9" s="66" t="s">
        <v>86</v>
      </c>
      <c r="X9" s="65" t="s">
        <v>87</v>
      </c>
      <c r="Y9" s="70" t="s">
        <v>88</v>
      </c>
      <c r="Z9" s="70" t="s">
        <v>89</v>
      </c>
      <c r="AA9" s="166"/>
      <c r="AB9" s="66" t="s">
        <v>86</v>
      </c>
      <c r="AC9" s="66" t="s">
        <v>87</v>
      </c>
      <c r="AD9" s="70" t="s">
        <v>88</v>
      </c>
      <c r="AE9" s="70" t="s">
        <v>89</v>
      </c>
      <c r="AF9" s="163"/>
      <c r="AG9" s="195"/>
      <c r="AH9" s="196"/>
      <c r="AI9" s="166"/>
      <c r="AJ9" s="66" t="s">
        <v>86</v>
      </c>
      <c r="AK9" s="65" t="s">
        <v>87</v>
      </c>
      <c r="AL9" s="70" t="s">
        <v>88</v>
      </c>
      <c r="AM9" s="70" t="s">
        <v>89</v>
      </c>
      <c r="AN9" s="166"/>
      <c r="AO9" s="66" t="s">
        <v>86</v>
      </c>
      <c r="AP9" s="65" t="s">
        <v>87</v>
      </c>
      <c r="AQ9" s="70" t="s">
        <v>88</v>
      </c>
      <c r="AR9" s="70" t="s">
        <v>89</v>
      </c>
      <c r="AS9" s="166"/>
      <c r="AT9" s="66" t="s">
        <v>86</v>
      </c>
      <c r="AU9" s="65" t="s">
        <v>87</v>
      </c>
      <c r="AV9" s="70" t="s">
        <v>88</v>
      </c>
      <c r="AW9" s="70" t="s">
        <v>89</v>
      </c>
      <c r="AX9" s="166"/>
      <c r="AY9" s="66" t="s">
        <v>86</v>
      </c>
      <c r="AZ9" s="65" t="s">
        <v>87</v>
      </c>
      <c r="BA9" s="70" t="s">
        <v>88</v>
      </c>
      <c r="BB9" s="70" t="s">
        <v>89</v>
      </c>
      <c r="BC9" s="166"/>
      <c r="BD9" s="66" t="s">
        <v>86</v>
      </c>
      <c r="BE9" s="66" t="s">
        <v>87</v>
      </c>
      <c r="BF9" s="70" t="s">
        <v>88</v>
      </c>
      <c r="BG9" s="70" t="s">
        <v>89</v>
      </c>
      <c r="BH9" s="205"/>
      <c r="BI9" s="166"/>
      <c r="BJ9" s="66" t="s">
        <v>86</v>
      </c>
      <c r="BK9" s="65" t="s">
        <v>87</v>
      </c>
      <c r="BL9" s="70" t="s">
        <v>88</v>
      </c>
      <c r="BM9" s="70" t="s">
        <v>89</v>
      </c>
      <c r="BN9" s="210"/>
      <c r="BO9" s="166"/>
      <c r="BP9" s="66" t="s">
        <v>86</v>
      </c>
      <c r="BQ9" s="65" t="s">
        <v>87</v>
      </c>
      <c r="BR9" s="70" t="s">
        <v>88</v>
      </c>
      <c r="BS9" s="70" t="s">
        <v>89</v>
      </c>
    </row>
    <row r="10" spans="1:71" s="24" customFormat="1" ht="27.75" customHeight="1">
      <c r="A10" s="183" t="s">
        <v>4</v>
      </c>
      <c r="B10" s="183"/>
      <c r="C10" s="184"/>
      <c r="D10" s="127">
        <f>G10+L10+Q10+V10+AA10+AI10+AN10+AS10+AX10+BC10+BI10</f>
        <v>453140</v>
      </c>
      <c r="E10" s="127">
        <f>I10+N10+S10+X10+AC10+AP10+AU10+AZ10+BK10</f>
        <v>470839.70000000007</v>
      </c>
      <c r="F10" s="43">
        <f>E10/D10*100</f>
        <v>103.90601138720928</v>
      </c>
      <c r="G10" s="106">
        <v>70000</v>
      </c>
      <c r="H10" s="41">
        <v>80273.45</v>
      </c>
      <c r="I10" s="41">
        <v>73455.1</v>
      </c>
      <c r="J10" s="77">
        <f>I10/H10*100</f>
        <v>91.50609572654471</v>
      </c>
      <c r="K10" s="43">
        <f>I10/G10*100</f>
        <v>104.93585714285716</v>
      </c>
      <c r="L10" s="46">
        <v>15600</v>
      </c>
      <c r="M10" s="92">
        <v>21242.42</v>
      </c>
      <c r="N10" s="93">
        <v>15643.68</v>
      </c>
      <c r="O10" s="128">
        <f>N10/M10*100</f>
        <v>73.64358674764928</v>
      </c>
      <c r="P10" s="43">
        <f>N10/L10*100</f>
        <v>100.27999999999999</v>
      </c>
      <c r="Q10" s="46">
        <v>0</v>
      </c>
      <c r="R10" s="41">
        <v>58872.28</v>
      </c>
      <c r="S10" s="41">
        <v>546.44</v>
      </c>
      <c r="T10" s="43">
        <f>S10/R10*100</f>
        <v>0.9281787625687337</v>
      </c>
      <c r="U10" s="43">
        <v>0</v>
      </c>
      <c r="V10" s="46">
        <v>266540</v>
      </c>
      <c r="W10" s="41">
        <v>184814.88</v>
      </c>
      <c r="X10" s="41">
        <v>271318.69</v>
      </c>
      <c r="Y10" s="43">
        <f>X10/W10*100</f>
        <v>146.80565222886815</v>
      </c>
      <c r="Z10" s="43">
        <f>X10/V10*100</f>
        <v>101.79286035867037</v>
      </c>
      <c r="AA10" s="46">
        <v>12000</v>
      </c>
      <c r="AB10" s="46">
        <v>22000</v>
      </c>
      <c r="AC10" s="46">
        <v>15150</v>
      </c>
      <c r="AD10" s="43">
        <f>AC10/AB10*100</f>
        <v>68.86363636363636</v>
      </c>
      <c r="AE10" s="43">
        <f>AC10/AA10*100</f>
        <v>126.25</v>
      </c>
      <c r="AF10" s="201" t="s">
        <v>4</v>
      </c>
      <c r="AG10" s="201"/>
      <c r="AH10" s="202"/>
      <c r="AI10" s="41">
        <v>0</v>
      </c>
      <c r="AJ10" s="80"/>
      <c r="AK10" s="80"/>
      <c r="AL10" s="80"/>
      <c r="AM10" s="80"/>
      <c r="AN10" s="46">
        <v>57000</v>
      </c>
      <c r="AO10" s="41">
        <v>77283.08</v>
      </c>
      <c r="AP10" s="41">
        <v>57399.45</v>
      </c>
      <c r="AQ10" s="43">
        <f>AP10/AO10*100</f>
        <v>74.27169051751042</v>
      </c>
      <c r="AR10" s="43">
        <f>AP10/AN10*100</f>
        <v>100.70078947368421</v>
      </c>
      <c r="AS10" s="46">
        <v>18000</v>
      </c>
      <c r="AT10" s="41">
        <v>17711.44</v>
      </c>
      <c r="AU10" s="41">
        <v>21914.71</v>
      </c>
      <c r="AV10" s="43">
        <f>AU10/AT10*100</f>
        <v>123.73194951963251</v>
      </c>
      <c r="AW10" s="43">
        <f>AU10/AS10*100</f>
        <v>121.74838888888888</v>
      </c>
      <c r="AX10" s="46">
        <v>4000</v>
      </c>
      <c r="AY10" s="79"/>
      <c r="AZ10" s="41">
        <v>4046.86</v>
      </c>
      <c r="BA10" s="130">
        <v>0</v>
      </c>
      <c r="BB10" s="43">
        <f>AZ10/AX10*100</f>
        <v>101.17150000000001</v>
      </c>
      <c r="BC10" s="43"/>
      <c r="BD10" s="43"/>
      <c r="BE10" s="43"/>
      <c r="BF10" s="43"/>
      <c r="BG10" s="43"/>
      <c r="BH10" s="43" t="s">
        <v>75</v>
      </c>
      <c r="BI10" s="46">
        <v>10000</v>
      </c>
      <c r="BJ10" s="41">
        <v>19143.42</v>
      </c>
      <c r="BK10" s="41">
        <v>11364.77</v>
      </c>
      <c r="BL10" s="43">
        <f>BK10/BJ10*100</f>
        <v>59.366455941519334</v>
      </c>
      <c r="BM10" s="43">
        <f>BK10/BI10*100</f>
        <v>113.6477</v>
      </c>
      <c r="BN10" s="43"/>
      <c r="BO10" s="43">
        <v>0</v>
      </c>
      <c r="BP10" s="43">
        <v>0</v>
      </c>
      <c r="BQ10" s="43">
        <v>0</v>
      </c>
      <c r="BR10" s="43">
        <v>0</v>
      </c>
      <c r="BS10" s="43">
        <v>0</v>
      </c>
    </row>
    <row r="11" spans="1:71" s="25" customFormat="1" ht="24.75" customHeight="1">
      <c r="A11" s="173" t="s">
        <v>5</v>
      </c>
      <c r="B11" s="173"/>
      <c r="C11" s="174"/>
      <c r="D11" s="127">
        <f aca="true" t="shared" si="0" ref="D11:D18">G11+L11+Q11+V11+AA11+AI11+AN11+AS11+AX11+BC11+BI11</f>
        <v>533340</v>
      </c>
      <c r="E11" s="127">
        <f>I11+N11+S11+X11+AC11+AK11+AP11+AU11+AZ11+BE11+BK11</f>
        <v>557879.73</v>
      </c>
      <c r="F11" s="43">
        <f aca="true" t="shared" si="1" ref="F11:F19">E11/D11*100</f>
        <v>104.60114186072673</v>
      </c>
      <c r="G11" s="106">
        <v>123871</v>
      </c>
      <c r="H11" s="41">
        <v>203092.89</v>
      </c>
      <c r="I11" s="41">
        <v>130988.96</v>
      </c>
      <c r="J11" s="77">
        <f aca="true" t="shared" si="2" ref="J11:J19">I11/H11*100</f>
        <v>64.49706831194337</v>
      </c>
      <c r="K11" s="43">
        <f aca="true" t="shared" si="3" ref="K11:K19">I11/G11*100</f>
        <v>105.74626829524263</v>
      </c>
      <c r="L11" s="46">
        <v>2000</v>
      </c>
      <c r="M11" s="92">
        <v>29220.56</v>
      </c>
      <c r="N11" s="92">
        <v>2043.06</v>
      </c>
      <c r="O11" s="128">
        <f aca="true" t="shared" si="4" ref="O11:O19">N11/M11*100</f>
        <v>6.991857787804204</v>
      </c>
      <c r="P11" s="43">
        <f aca="true" t="shared" si="5" ref="P11:P19">N11/L11*100</f>
        <v>102.153</v>
      </c>
      <c r="Q11" s="46">
        <v>7500</v>
      </c>
      <c r="R11" s="41">
        <v>86808.56</v>
      </c>
      <c r="S11" s="41">
        <v>10464.88</v>
      </c>
      <c r="T11" s="43">
        <f aca="true" t="shared" si="6" ref="T11:T19">S11/R11*100</f>
        <v>12.055124517674292</v>
      </c>
      <c r="U11" s="43">
        <f>S11/Q11*100</f>
        <v>139.53173333333334</v>
      </c>
      <c r="V11" s="46">
        <v>300000</v>
      </c>
      <c r="W11" s="41">
        <v>174118.27</v>
      </c>
      <c r="X11" s="78">
        <v>308962.42</v>
      </c>
      <c r="Y11" s="43">
        <f aca="true" t="shared" si="7" ref="Y11:Y19">X11/W11*100</f>
        <v>177.44399826623592</v>
      </c>
      <c r="Z11" s="43">
        <f aca="true" t="shared" si="8" ref="Z11:Z19">X11/V11*100</f>
        <v>102.98747333333334</v>
      </c>
      <c r="AA11" s="46">
        <v>13000</v>
      </c>
      <c r="AB11" s="46">
        <v>13770</v>
      </c>
      <c r="AC11" s="46">
        <v>13620</v>
      </c>
      <c r="AD11" s="43">
        <f aca="true" t="shared" si="9" ref="AD11:AD19">AC11/AB11*100</f>
        <v>98.91067538126362</v>
      </c>
      <c r="AE11" s="43">
        <f aca="true" t="shared" si="10" ref="AE11:AE19">AC11/AA11*100</f>
        <v>104.76923076923077</v>
      </c>
      <c r="AF11" s="180" t="s">
        <v>5</v>
      </c>
      <c r="AG11" s="180"/>
      <c r="AH11" s="181"/>
      <c r="AI11" s="41">
        <v>0</v>
      </c>
      <c r="AJ11" s="41">
        <v>1069.12</v>
      </c>
      <c r="AK11" s="41">
        <v>1324.08</v>
      </c>
      <c r="AL11" s="43">
        <f>AK11/AJ11*100</f>
        <v>123.84765040407063</v>
      </c>
      <c r="AM11" s="43">
        <v>0</v>
      </c>
      <c r="AN11" s="46">
        <v>45869</v>
      </c>
      <c r="AO11" s="41">
        <v>72511.84</v>
      </c>
      <c r="AP11" s="41">
        <v>46482.59</v>
      </c>
      <c r="AQ11" s="43">
        <f aca="true" t="shared" si="11" ref="AQ11:AQ19">AP11/AO11*100</f>
        <v>64.10344848510256</v>
      </c>
      <c r="AR11" s="43">
        <f aca="true" t="shared" si="12" ref="AR11:AR19">AP11/AN11*100</f>
        <v>101.33770084370708</v>
      </c>
      <c r="AS11" s="46">
        <v>1700</v>
      </c>
      <c r="AT11" s="41">
        <v>108.9</v>
      </c>
      <c r="AU11" s="41">
        <v>1736.86</v>
      </c>
      <c r="AV11" s="43">
        <f>AU11/AT11*100</f>
        <v>1594.912764003673</v>
      </c>
      <c r="AW11" s="43">
        <f>AU11/AS11*100</f>
        <v>102.16823529411765</v>
      </c>
      <c r="AX11" s="46">
        <v>18200</v>
      </c>
      <c r="AY11" s="41">
        <v>9295.15</v>
      </c>
      <c r="AZ11" s="41">
        <v>18230.88</v>
      </c>
      <c r="BA11" s="130">
        <f>AZ11/AY11*100</f>
        <v>196.1332522874833</v>
      </c>
      <c r="BB11" s="43">
        <f aca="true" t="shared" si="13" ref="BB11:BB19">AZ11/AX11*100</f>
        <v>100.16967032967034</v>
      </c>
      <c r="BC11" s="46">
        <v>15200</v>
      </c>
      <c r="BD11" s="43"/>
      <c r="BE11" s="46">
        <v>15252</v>
      </c>
      <c r="BF11" s="43"/>
      <c r="BG11" s="43">
        <f>BE11/BC11*100</f>
        <v>100.3421052631579</v>
      </c>
      <c r="BH11" s="43" t="s">
        <v>76</v>
      </c>
      <c r="BI11" s="46">
        <v>6000</v>
      </c>
      <c r="BJ11" s="41">
        <v>1927</v>
      </c>
      <c r="BK11" s="41">
        <v>8774</v>
      </c>
      <c r="BL11" s="43">
        <f aca="true" t="shared" si="14" ref="BL11:BL19">BK11/BJ11*100</f>
        <v>455.3191489361702</v>
      </c>
      <c r="BM11" s="43">
        <f aca="true" t="shared" si="15" ref="BM11:BM19">BK11/BI11*100</f>
        <v>146.23333333333332</v>
      </c>
      <c r="BN11" s="43"/>
      <c r="BO11" s="43">
        <v>0</v>
      </c>
      <c r="BP11" s="43">
        <v>0</v>
      </c>
      <c r="BQ11" s="43">
        <v>0</v>
      </c>
      <c r="BR11" s="43">
        <v>0</v>
      </c>
      <c r="BS11" s="43">
        <v>0</v>
      </c>
    </row>
    <row r="12" spans="1:71" s="25" customFormat="1" ht="24.75" customHeight="1">
      <c r="A12" s="173" t="s">
        <v>6</v>
      </c>
      <c r="B12" s="173"/>
      <c r="C12" s="174"/>
      <c r="D12" s="127">
        <f t="shared" si="0"/>
        <v>1095690</v>
      </c>
      <c r="E12" s="127">
        <f>I12+N12+S12+X12+AC12+AP12+AU12+AZ12+BK12+BQ12</f>
        <v>1162351.26</v>
      </c>
      <c r="F12" s="43">
        <f t="shared" si="1"/>
        <v>106.08395257782767</v>
      </c>
      <c r="G12" s="107">
        <v>260000</v>
      </c>
      <c r="H12" s="41">
        <v>283476.84</v>
      </c>
      <c r="I12" s="41">
        <v>272614.46</v>
      </c>
      <c r="J12" s="77">
        <f t="shared" si="2"/>
        <v>96.16815962813752</v>
      </c>
      <c r="K12" s="43">
        <f t="shared" si="3"/>
        <v>104.8517153846154</v>
      </c>
      <c r="L12" s="46">
        <v>58880</v>
      </c>
      <c r="M12" s="92">
        <v>91142.06</v>
      </c>
      <c r="N12" s="92">
        <v>58891.15</v>
      </c>
      <c r="O12" s="128">
        <f t="shared" si="4"/>
        <v>64.6146795453164</v>
      </c>
      <c r="P12" s="43">
        <f t="shared" si="5"/>
        <v>100.01893682065217</v>
      </c>
      <c r="Q12" s="46">
        <v>1400</v>
      </c>
      <c r="R12" s="41">
        <v>103908.68</v>
      </c>
      <c r="S12" s="41">
        <v>2376.69</v>
      </c>
      <c r="T12" s="43">
        <f t="shared" si="6"/>
        <v>2.2872872603135757</v>
      </c>
      <c r="U12" s="43">
        <f>S12/Q12*100</f>
        <v>169.76357142857142</v>
      </c>
      <c r="V12" s="46">
        <v>606210</v>
      </c>
      <c r="W12" s="41">
        <v>437414.44</v>
      </c>
      <c r="X12" s="41">
        <v>652215.88</v>
      </c>
      <c r="Y12" s="43">
        <f t="shared" si="7"/>
        <v>149.10707566032798</v>
      </c>
      <c r="Z12" s="43">
        <f t="shared" si="8"/>
        <v>107.58909948697647</v>
      </c>
      <c r="AA12" s="46">
        <v>22200</v>
      </c>
      <c r="AB12" s="46">
        <v>19200</v>
      </c>
      <c r="AC12" s="46">
        <v>25700</v>
      </c>
      <c r="AD12" s="43">
        <f t="shared" si="9"/>
        <v>133.85416666666669</v>
      </c>
      <c r="AE12" s="43">
        <f t="shared" si="10"/>
        <v>115.76576576576576</v>
      </c>
      <c r="AF12" s="180" t="s">
        <v>6</v>
      </c>
      <c r="AG12" s="180"/>
      <c r="AH12" s="181"/>
      <c r="AI12" s="41">
        <v>0</v>
      </c>
      <c r="AJ12" s="80"/>
      <c r="AK12" s="80"/>
      <c r="AL12" s="80"/>
      <c r="AM12" s="80"/>
      <c r="AN12" s="46">
        <v>120000</v>
      </c>
      <c r="AO12" s="41">
        <v>118567.23</v>
      </c>
      <c r="AP12" s="41">
        <v>120421.55</v>
      </c>
      <c r="AQ12" s="43">
        <f t="shared" si="11"/>
        <v>101.56393971588946</v>
      </c>
      <c r="AR12" s="43">
        <f t="shared" si="12"/>
        <v>100.35129166666667</v>
      </c>
      <c r="AS12" s="46">
        <v>10000</v>
      </c>
      <c r="AT12" s="41">
        <v>6207.3</v>
      </c>
      <c r="AU12" s="41">
        <v>11686.17</v>
      </c>
      <c r="AV12" s="43">
        <f aca="true" t="shared" si="16" ref="AV12:AV19">AU12/AT12*100</f>
        <v>188.26494611183605</v>
      </c>
      <c r="AW12" s="43">
        <f aca="true" t="shared" si="17" ref="AW12:AW19">AU12/AS12*100</f>
        <v>116.8617</v>
      </c>
      <c r="AX12" s="46">
        <v>17000</v>
      </c>
      <c r="AY12" s="79"/>
      <c r="AZ12" s="41">
        <v>17965.75</v>
      </c>
      <c r="BA12" s="130">
        <v>0</v>
      </c>
      <c r="BB12" s="43">
        <f t="shared" si="13"/>
        <v>105.68088235294117</v>
      </c>
      <c r="BC12" s="46"/>
      <c r="BD12" s="43"/>
      <c r="BE12" s="43"/>
      <c r="BF12" s="43"/>
      <c r="BG12" s="43"/>
      <c r="BH12" s="43" t="s">
        <v>77</v>
      </c>
      <c r="BI12" s="46">
        <v>0</v>
      </c>
      <c r="BJ12" s="41">
        <v>5924.9</v>
      </c>
      <c r="BK12" s="41">
        <v>479.61</v>
      </c>
      <c r="BL12" s="43">
        <f t="shared" si="14"/>
        <v>8.094820165741194</v>
      </c>
      <c r="BM12" s="43">
        <v>0</v>
      </c>
      <c r="BN12" s="43"/>
      <c r="BO12" s="43">
        <v>0</v>
      </c>
      <c r="BP12" s="43">
        <v>0</v>
      </c>
      <c r="BQ12" s="43">
        <v>0</v>
      </c>
      <c r="BR12" s="43">
        <v>0</v>
      </c>
      <c r="BS12" s="43">
        <v>0</v>
      </c>
    </row>
    <row r="13" spans="1:71" s="26" customFormat="1" ht="24.75" customHeight="1">
      <c r="A13" s="175" t="s">
        <v>7</v>
      </c>
      <c r="B13" s="175"/>
      <c r="C13" s="176"/>
      <c r="D13" s="127">
        <f t="shared" si="0"/>
        <v>876640</v>
      </c>
      <c r="E13" s="127">
        <f>I13+N13+S13+X13+AC13+AK13+AP13+AU13+AZ13+BK13</f>
        <v>988794.83</v>
      </c>
      <c r="F13" s="43">
        <f t="shared" si="1"/>
        <v>112.79371577842672</v>
      </c>
      <c r="G13" s="108">
        <v>250000</v>
      </c>
      <c r="H13" s="81">
        <v>257368.25</v>
      </c>
      <c r="I13" s="81">
        <v>288050.19</v>
      </c>
      <c r="J13" s="77">
        <f t="shared" si="2"/>
        <v>111.92141610319067</v>
      </c>
      <c r="K13" s="43">
        <f t="shared" si="3"/>
        <v>115.22007599999999</v>
      </c>
      <c r="L13" s="46">
        <v>34770</v>
      </c>
      <c r="M13" s="92">
        <v>8489.5</v>
      </c>
      <c r="N13" s="93">
        <v>34775.42</v>
      </c>
      <c r="O13" s="128">
        <f t="shared" si="4"/>
        <v>409.6286000353378</v>
      </c>
      <c r="P13" s="43">
        <f t="shared" si="5"/>
        <v>100.01558815070462</v>
      </c>
      <c r="Q13" s="46">
        <v>0</v>
      </c>
      <c r="R13" s="41">
        <v>95596.71</v>
      </c>
      <c r="S13" s="41">
        <v>6994.23</v>
      </c>
      <c r="T13" s="43">
        <f t="shared" si="6"/>
        <v>7.316391955329843</v>
      </c>
      <c r="U13" s="43">
        <v>0</v>
      </c>
      <c r="V13" s="46">
        <v>444000</v>
      </c>
      <c r="W13" s="41">
        <v>371927.33</v>
      </c>
      <c r="X13" s="41">
        <v>471507.17</v>
      </c>
      <c r="Y13" s="43">
        <f t="shared" si="7"/>
        <v>126.77400448092911</v>
      </c>
      <c r="Z13" s="43">
        <f t="shared" si="8"/>
        <v>106.19530855855857</v>
      </c>
      <c r="AA13" s="46">
        <v>22300</v>
      </c>
      <c r="AB13" s="46">
        <v>22300</v>
      </c>
      <c r="AC13" s="46">
        <v>33890</v>
      </c>
      <c r="AD13" s="43">
        <f t="shared" si="9"/>
        <v>151.97309417040358</v>
      </c>
      <c r="AE13" s="43">
        <f t="shared" si="10"/>
        <v>151.97309417040358</v>
      </c>
      <c r="AF13" s="199" t="s">
        <v>7</v>
      </c>
      <c r="AG13" s="199"/>
      <c r="AH13" s="200"/>
      <c r="AI13" s="41">
        <v>0</v>
      </c>
      <c r="AJ13" s="41">
        <v>5.89</v>
      </c>
      <c r="AK13" s="41">
        <v>574.75</v>
      </c>
      <c r="AL13" s="43">
        <f>AK13/AJ13*100</f>
        <v>9758.064516129034</v>
      </c>
      <c r="AM13" s="43">
        <v>0</v>
      </c>
      <c r="AN13" s="46">
        <v>85500</v>
      </c>
      <c r="AO13" s="41">
        <v>69914.18</v>
      </c>
      <c r="AP13" s="41">
        <v>86289.24</v>
      </c>
      <c r="AQ13" s="43">
        <f t="shared" si="11"/>
        <v>123.42165780961747</v>
      </c>
      <c r="AR13" s="43">
        <f t="shared" si="12"/>
        <v>100.92308771929825</v>
      </c>
      <c r="AS13" s="46">
        <v>2670</v>
      </c>
      <c r="AT13" s="41">
        <v>433.68</v>
      </c>
      <c r="AU13" s="41">
        <v>3689.6</v>
      </c>
      <c r="AV13" s="43">
        <f t="shared" si="16"/>
        <v>850.7655414130234</v>
      </c>
      <c r="AW13" s="43">
        <f t="shared" si="17"/>
        <v>138.18726591760299</v>
      </c>
      <c r="AX13" s="46"/>
      <c r="AY13" s="79"/>
      <c r="AZ13" s="41">
        <v>24671.88</v>
      </c>
      <c r="BA13" s="130">
        <v>0</v>
      </c>
      <c r="BB13" s="43">
        <v>0</v>
      </c>
      <c r="BC13" s="46"/>
      <c r="BD13" s="43"/>
      <c r="BE13" s="43"/>
      <c r="BF13" s="43"/>
      <c r="BG13" s="43"/>
      <c r="BH13" s="43" t="s">
        <v>7</v>
      </c>
      <c r="BI13" s="46">
        <v>37400</v>
      </c>
      <c r="BJ13" s="41">
        <v>16592.04</v>
      </c>
      <c r="BK13" s="41">
        <v>38352.35</v>
      </c>
      <c r="BL13" s="43">
        <f t="shared" si="14"/>
        <v>231.14909317962105</v>
      </c>
      <c r="BM13" s="43">
        <f t="shared" si="15"/>
        <v>102.54639037433155</v>
      </c>
      <c r="BN13" s="43"/>
      <c r="BO13" s="43">
        <v>0</v>
      </c>
      <c r="BP13" s="43">
        <v>0</v>
      </c>
      <c r="BQ13" s="43">
        <v>0</v>
      </c>
      <c r="BR13" s="43">
        <v>0</v>
      </c>
      <c r="BS13" s="43">
        <v>0</v>
      </c>
    </row>
    <row r="14" spans="1:71" s="25" customFormat="1" ht="24.75" customHeight="1">
      <c r="A14" s="173" t="s">
        <v>8</v>
      </c>
      <c r="B14" s="173"/>
      <c r="C14" s="174"/>
      <c r="D14" s="127">
        <f t="shared" si="0"/>
        <v>494464</v>
      </c>
      <c r="E14" s="127">
        <f>I14+N14+S14+X14+AC14+AP14+AU14+AZ14+BK14+BQ14</f>
        <v>510919.22000000003</v>
      </c>
      <c r="F14" s="43">
        <f t="shared" si="1"/>
        <v>103.3278904025369</v>
      </c>
      <c r="G14" s="109">
        <v>69000</v>
      </c>
      <c r="H14" s="41">
        <v>74233.83</v>
      </c>
      <c r="I14" s="41">
        <v>69443.91</v>
      </c>
      <c r="J14" s="77">
        <f t="shared" si="2"/>
        <v>93.54752408706382</v>
      </c>
      <c r="K14" s="43">
        <f t="shared" si="3"/>
        <v>100.64334782608697</v>
      </c>
      <c r="L14" s="46">
        <v>21100</v>
      </c>
      <c r="M14" s="92">
        <v>14219.08</v>
      </c>
      <c r="N14" s="92">
        <v>21102.28</v>
      </c>
      <c r="O14" s="128">
        <f t="shared" si="4"/>
        <v>148.40819518562384</v>
      </c>
      <c r="P14" s="43">
        <f t="shared" si="5"/>
        <v>100.0108056872038</v>
      </c>
      <c r="Q14" s="46">
        <v>0</v>
      </c>
      <c r="R14" s="41">
        <v>70894.58</v>
      </c>
      <c r="S14" s="41">
        <v>1690.93</v>
      </c>
      <c r="T14" s="43">
        <f t="shared" si="6"/>
        <v>2.3851329678517033</v>
      </c>
      <c r="U14" s="43">
        <v>0</v>
      </c>
      <c r="V14" s="46">
        <v>229364</v>
      </c>
      <c r="W14" s="41">
        <v>129426.59</v>
      </c>
      <c r="X14" s="78">
        <v>234193.4</v>
      </c>
      <c r="Y14" s="43">
        <f t="shared" si="7"/>
        <v>180.94689816057118</v>
      </c>
      <c r="Z14" s="43">
        <f t="shared" si="8"/>
        <v>102.10556146561798</v>
      </c>
      <c r="AA14" s="46">
        <v>23000</v>
      </c>
      <c r="AB14" s="46">
        <v>15300</v>
      </c>
      <c r="AC14" s="82">
        <v>26850</v>
      </c>
      <c r="AD14" s="43">
        <f t="shared" si="9"/>
        <v>175.49019607843138</v>
      </c>
      <c r="AE14" s="43">
        <f t="shared" si="10"/>
        <v>116.73913043478261</v>
      </c>
      <c r="AF14" s="180" t="s">
        <v>8</v>
      </c>
      <c r="AG14" s="180"/>
      <c r="AH14" s="181"/>
      <c r="AI14" s="41">
        <v>0</v>
      </c>
      <c r="AJ14" s="41"/>
      <c r="AK14" s="43"/>
      <c r="AL14" s="43"/>
      <c r="AM14" s="43"/>
      <c r="AN14" s="46">
        <v>110000</v>
      </c>
      <c r="AO14" s="41">
        <v>190105.5</v>
      </c>
      <c r="AP14" s="41">
        <v>110474.88</v>
      </c>
      <c r="AQ14" s="43">
        <f t="shared" si="11"/>
        <v>58.1124060061387</v>
      </c>
      <c r="AR14" s="43">
        <f t="shared" si="12"/>
        <v>100.43170909090911</v>
      </c>
      <c r="AS14" s="46">
        <v>2000</v>
      </c>
      <c r="AT14" s="41">
        <v>193.22</v>
      </c>
      <c r="AU14" s="41">
        <v>2350.42</v>
      </c>
      <c r="AV14" s="43">
        <f t="shared" si="16"/>
        <v>1216.44757271504</v>
      </c>
      <c r="AW14" s="43">
        <f t="shared" si="17"/>
        <v>117.52100000000002</v>
      </c>
      <c r="AX14" s="46">
        <v>40000</v>
      </c>
      <c r="AY14" s="79"/>
      <c r="AZ14" s="41">
        <v>42690.81</v>
      </c>
      <c r="BA14" s="130">
        <v>0</v>
      </c>
      <c r="BB14" s="43">
        <f t="shared" si="13"/>
        <v>106.727025</v>
      </c>
      <c r="BC14" s="46"/>
      <c r="BD14" s="43"/>
      <c r="BE14" s="43"/>
      <c r="BF14" s="43"/>
      <c r="BG14" s="43"/>
      <c r="BH14" s="43" t="s">
        <v>8</v>
      </c>
      <c r="BI14" s="46">
        <v>0</v>
      </c>
      <c r="BJ14" s="43">
        <v>470</v>
      </c>
      <c r="BK14" s="41">
        <v>2122.59</v>
      </c>
      <c r="BL14" s="43">
        <f t="shared" si="14"/>
        <v>451.61489361702127</v>
      </c>
      <c r="BM14" s="43">
        <v>0</v>
      </c>
      <c r="BN14" s="43"/>
      <c r="BO14" s="43">
        <v>0</v>
      </c>
      <c r="BP14" s="43">
        <v>0</v>
      </c>
      <c r="BQ14" s="43">
        <v>0</v>
      </c>
      <c r="BR14" s="43">
        <v>0</v>
      </c>
      <c r="BS14" s="43">
        <v>0</v>
      </c>
    </row>
    <row r="15" spans="1:71" s="25" customFormat="1" ht="24.75" customHeight="1">
      <c r="A15" s="173" t="s">
        <v>9</v>
      </c>
      <c r="B15" s="173"/>
      <c r="C15" s="174"/>
      <c r="D15" s="127">
        <f t="shared" si="0"/>
        <v>951810</v>
      </c>
      <c r="E15" s="127">
        <f>I15+N15+S15+X15+AC15+AK15+AP15+AU15+AZ15+BK15+BQ15</f>
        <v>1056432.5199999998</v>
      </c>
      <c r="F15" s="43">
        <f>E15/D15*100</f>
        <v>110.99195427658879</v>
      </c>
      <c r="G15" s="106">
        <v>260300</v>
      </c>
      <c r="H15" s="41">
        <v>278409.47</v>
      </c>
      <c r="I15" s="41">
        <v>295857.6</v>
      </c>
      <c r="J15" s="77">
        <f t="shared" si="2"/>
        <v>106.26707489511762</v>
      </c>
      <c r="K15" s="43">
        <f t="shared" si="3"/>
        <v>113.66023818670763</v>
      </c>
      <c r="L15" s="46">
        <v>199500</v>
      </c>
      <c r="M15" s="92">
        <v>163433.14</v>
      </c>
      <c r="N15" s="92">
        <v>199503.63</v>
      </c>
      <c r="O15" s="128">
        <f t="shared" si="4"/>
        <v>122.07048705054555</v>
      </c>
      <c r="P15" s="43">
        <f t="shared" si="5"/>
        <v>100.00181954887218</v>
      </c>
      <c r="Q15" s="46">
        <v>0</v>
      </c>
      <c r="R15" s="78">
        <v>120889.59</v>
      </c>
      <c r="S15" s="41">
        <v>1728.09</v>
      </c>
      <c r="T15" s="43">
        <f t="shared" si="6"/>
        <v>1.4294779227888852</v>
      </c>
      <c r="U15" s="43">
        <v>0</v>
      </c>
      <c r="V15" s="46">
        <v>400000</v>
      </c>
      <c r="W15" s="41">
        <v>282521.36</v>
      </c>
      <c r="X15" s="41">
        <v>431130.88</v>
      </c>
      <c r="Y15" s="43">
        <f t="shared" si="7"/>
        <v>152.60116261651865</v>
      </c>
      <c r="Z15" s="43">
        <f t="shared" si="8"/>
        <v>107.78272</v>
      </c>
      <c r="AA15" s="46">
        <v>16000</v>
      </c>
      <c r="AB15" s="46">
        <v>18400</v>
      </c>
      <c r="AC15" s="46">
        <v>18440</v>
      </c>
      <c r="AD15" s="43">
        <f t="shared" si="9"/>
        <v>100.21739130434784</v>
      </c>
      <c r="AE15" s="43">
        <f t="shared" si="10"/>
        <v>115.25000000000001</v>
      </c>
      <c r="AF15" s="180" t="s">
        <v>9</v>
      </c>
      <c r="AG15" s="180"/>
      <c r="AH15" s="181"/>
      <c r="AI15" s="41">
        <v>0</v>
      </c>
      <c r="AJ15" s="41"/>
      <c r="AK15" s="41">
        <v>122.9</v>
      </c>
      <c r="AL15" s="43">
        <v>0</v>
      </c>
      <c r="AM15" s="43">
        <v>0</v>
      </c>
      <c r="AN15" s="46">
        <v>53500</v>
      </c>
      <c r="AO15" s="41">
        <v>71676.2</v>
      </c>
      <c r="AP15" s="41">
        <v>55427.49</v>
      </c>
      <c r="AQ15" s="43">
        <f t="shared" si="11"/>
        <v>77.3303969797506</v>
      </c>
      <c r="AR15" s="43">
        <f t="shared" si="12"/>
        <v>103.60278504672897</v>
      </c>
      <c r="AS15" s="46">
        <v>22510</v>
      </c>
      <c r="AT15" s="41">
        <v>10731.12</v>
      </c>
      <c r="AU15" s="41">
        <v>31613.2</v>
      </c>
      <c r="AV15" s="43">
        <f t="shared" si="16"/>
        <v>294.5936677625448</v>
      </c>
      <c r="AW15" s="43">
        <f t="shared" si="17"/>
        <v>140.44069302532208</v>
      </c>
      <c r="AX15" s="46"/>
      <c r="AY15" s="41">
        <v>21059.91</v>
      </c>
      <c r="AZ15" s="41">
        <v>22176.05</v>
      </c>
      <c r="BA15" s="130">
        <f>AZ15/AY15*100</f>
        <v>105.2998327153345</v>
      </c>
      <c r="BB15" s="43">
        <v>0</v>
      </c>
      <c r="BC15" s="46"/>
      <c r="BD15" s="43"/>
      <c r="BE15" s="43"/>
      <c r="BF15" s="43"/>
      <c r="BG15" s="43"/>
      <c r="BH15" s="43" t="s">
        <v>9</v>
      </c>
      <c r="BI15" s="46">
        <v>0</v>
      </c>
      <c r="BJ15" s="41">
        <v>2549.99</v>
      </c>
      <c r="BK15" s="41">
        <v>432.68</v>
      </c>
      <c r="BL15" s="43">
        <f t="shared" si="14"/>
        <v>16.96790967807717</v>
      </c>
      <c r="BM15" s="43">
        <v>0</v>
      </c>
      <c r="BN15" s="43"/>
      <c r="BO15" s="43">
        <v>0</v>
      </c>
      <c r="BP15" s="43">
        <v>0</v>
      </c>
      <c r="BQ15" s="43">
        <v>0</v>
      </c>
      <c r="BR15" s="43">
        <v>0</v>
      </c>
      <c r="BS15" s="43">
        <v>0</v>
      </c>
    </row>
    <row r="16" spans="1:71" s="25" customFormat="1" ht="26.25" customHeight="1">
      <c r="A16" s="173" t="s">
        <v>10</v>
      </c>
      <c r="B16" s="173"/>
      <c r="C16" s="174"/>
      <c r="D16" s="127">
        <f t="shared" si="0"/>
        <v>576068.6699999999</v>
      </c>
      <c r="E16" s="127">
        <f>I16+N16+S16+X16+AC16+AK16+AP16+AU16+AZ16+BK16</f>
        <v>605535.0800000001</v>
      </c>
      <c r="F16" s="43">
        <f t="shared" si="1"/>
        <v>105.11508636635286</v>
      </c>
      <c r="G16" s="106">
        <v>117700</v>
      </c>
      <c r="H16" s="41">
        <v>117737.99</v>
      </c>
      <c r="I16" s="41">
        <v>124205.54</v>
      </c>
      <c r="J16" s="77">
        <f t="shared" si="2"/>
        <v>105.49317174516058</v>
      </c>
      <c r="K16" s="43">
        <f t="shared" si="3"/>
        <v>105.5272217502124</v>
      </c>
      <c r="L16" s="46">
        <v>42200</v>
      </c>
      <c r="M16" s="92">
        <v>4225.62</v>
      </c>
      <c r="N16" s="92">
        <v>42238.67</v>
      </c>
      <c r="O16" s="128">
        <f t="shared" si="4"/>
        <v>999.5851496348464</v>
      </c>
      <c r="P16" s="43">
        <f t="shared" si="5"/>
        <v>100.09163507109005</v>
      </c>
      <c r="Q16" s="46">
        <v>0</v>
      </c>
      <c r="R16" s="41">
        <v>89590.75</v>
      </c>
      <c r="S16" s="41">
        <v>1774.6</v>
      </c>
      <c r="T16" s="43">
        <f t="shared" si="6"/>
        <v>1.9807848466499052</v>
      </c>
      <c r="U16" s="43">
        <v>0</v>
      </c>
      <c r="V16" s="41">
        <v>313368.67</v>
      </c>
      <c r="W16" s="41">
        <v>178560.5</v>
      </c>
      <c r="X16" s="78">
        <v>322132.28</v>
      </c>
      <c r="Y16" s="43">
        <f t="shared" si="7"/>
        <v>180.40511759319674</v>
      </c>
      <c r="Z16" s="43">
        <f t="shared" si="8"/>
        <v>102.79658141957843</v>
      </c>
      <c r="AA16" s="46">
        <v>5000</v>
      </c>
      <c r="AB16" s="46">
        <v>14700</v>
      </c>
      <c r="AC16" s="46">
        <v>9450</v>
      </c>
      <c r="AD16" s="43">
        <f t="shared" si="9"/>
        <v>64.28571428571429</v>
      </c>
      <c r="AE16" s="43">
        <f t="shared" si="10"/>
        <v>189</v>
      </c>
      <c r="AF16" s="180" t="s">
        <v>10</v>
      </c>
      <c r="AG16" s="180"/>
      <c r="AH16" s="181"/>
      <c r="AI16" s="41">
        <v>0</v>
      </c>
      <c r="AJ16" s="41"/>
      <c r="AK16" s="41">
        <v>184.17</v>
      </c>
      <c r="AL16" s="43">
        <v>0</v>
      </c>
      <c r="AM16" s="43"/>
      <c r="AN16" s="46">
        <v>65000</v>
      </c>
      <c r="AO16" s="41">
        <v>100443.22</v>
      </c>
      <c r="AP16" s="41">
        <v>65624.55</v>
      </c>
      <c r="AQ16" s="43">
        <f t="shared" si="11"/>
        <v>65.3349723356141</v>
      </c>
      <c r="AR16" s="43">
        <f t="shared" si="12"/>
        <v>100.96084615384615</v>
      </c>
      <c r="AS16" s="46">
        <v>5000</v>
      </c>
      <c r="AT16" s="41">
        <v>8908.86</v>
      </c>
      <c r="AU16" s="41">
        <v>11270.15</v>
      </c>
      <c r="AV16" s="43">
        <f t="shared" si="16"/>
        <v>126.50496247555803</v>
      </c>
      <c r="AW16" s="43">
        <f t="shared" si="17"/>
        <v>225.40299999999996</v>
      </c>
      <c r="AX16" s="46">
        <v>7800</v>
      </c>
      <c r="AY16" s="79"/>
      <c r="AZ16" s="41">
        <v>7829.39</v>
      </c>
      <c r="BA16" s="130">
        <v>0</v>
      </c>
      <c r="BB16" s="43">
        <f t="shared" si="13"/>
        <v>100.37679487179487</v>
      </c>
      <c r="BC16" s="46"/>
      <c r="BD16" s="43"/>
      <c r="BE16" s="43"/>
      <c r="BF16" s="43"/>
      <c r="BG16" s="43"/>
      <c r="BH16" s="43" t="s">
        <v>78</v>
      </c>
      <c r="BI16" s="46">
        <v>20000</v>
      </c>
      <c r="BJ16" s="41"/>
      <c r="BK16" s="41">
        <v>20825.73</v>
      </c>
      <c r="BL16" s="43">
        <v>0</v>
      </c>
      <c r="BM16" s="43">
        <f t="shared" si="15"/>
        <v>104.12865</v>
      </c>
      <c r="BN16" s="43"/>
      <c r="BO16" s="43">
        <v>0</v>
      </c>
      <c r="BP16" s="43">
        <v>0</v>
      </c>
      <c r="BQ16" s="43">
        <v>0</v>
      </c>
      <c r="BR16" s="43">
        <v>0</v>
      </c>
      <c r="BS16" s="43">
        <v>0</v>
      </c>
    </row>
    <row r="17" spans="1:71" s="25" customFormat="1" ht="24.75" customHeight="1">
      <c r="A17" s="173" t="s">
        <v>11</v>
      </c>
      <c r="B17" s="173"/>
      <c r="C17" s="174"/>
      <c r="D17" s="127">
        <f t="shared" si="0"/>
        <v>5588915</v>
      </c>
      <c r="E17" s="127">
        <f>I17+N17+S17+X17+AP17+AU17+AZ17+BE17+BK17+BN17+BQ17</f>
        <v>5781958.9399999995</v>
      </c>
      <c r="F17" s="43">
        <f t="shared" si="1"/>
        <v>103.45405038366123</v>
      </c>
      <c r="G17" s="106">
        <v>3000000</v>
      </c>
      <c r="H17" s="41">
        <v>3082941.25</v>
      </c>
      <c r="I17" s="41">
        <v>3076746.49</v>
      </c>
      <c r="J17" s="77">
        <f t="shared" si="2"/>
        <v>99.79906331332134</v>
      </c>
      <c r="K17" s="43">
        <f t="shared" si="3"/>
        <v>102.55821633333335</v>
      </c>
      <c r="L17" s="46">
        <v>69600</v>
      </c>
      <c r="M17" s="92">
        <v>23912.33</v>
      </c>
      <c r="N17" s="92">
        <v>69614.46</v>
      </c>
      <c r="O17" s="128">
        <f t="shared" si="4"/>
        <v>291.1237006180494</v>
      </c>
      <c r="P17" s="43">
        <f t="shared" si="5"/>
        <v>100.02077586206897</v>
      </c>
      <c r="Q17" s="46">
        <v>0</v>
      </c>
      <c r="R17" s="41">
        <v>256127.97</v>
      </c>
      <c r="S17" s="41">
        <v>9722.62</v>
      </c>
      <c r="T17" s="43">
        <f t="shared" si="6"/>
        <v>3.796000881902902</v>
      </c>
      <c r="U17" s="43">
        <v>0</v>
      </c>
      <c r="V17" s="46">
        <v>1481315</v>
      </c>
      <c r="W17" s="41">
        <v>1335142.71</v>
      </c>
      <c r="X17" s="41">
        <v>1521268.33</v>
      </c>
      <c r="Y17" s="43">
        <f t="shared" si="7"/>
        <v>113.94050378329969</v>
      </c>
      <c r="Z17" s="43">
        <f t="shared" si="8"/>
        <v>102.6971528675535</v>
      </c>
      <c r="AA17" s="46">
        <v>0</v>
      </c>
      <c r="AB17" s="46"/>
      <c r="AC17" s="46"/>
      <c r="AD17" s="43">
        <v>0</v>
      </c>
      <c r="AE17" s="43">
        <v>0</v>
      </c>
      <c r="AF17" s="180" t="s">
        <v>11</v>
      </c>
      <c r="AG17" s="180"/>
      <c r="AH17" s="181"/>
      <c r="AI17" s="41">
        <v>0</v>
      </c>
      <c r="AJ17" s="41">
        <v>2.64</v>
      </c>
      <c r="AK17" s="42"/>
      <c r="AL17" s="43">
        <f>AK17/AJ17*100</f>
        <v>0</v>
      </c>
      <c r="AM17" s="43"/>
      <c r="AN17" s="46">
        <v>68500</v>
      </c>
      <c r="AO17" s="41">
        <v>85365.72</v>
      </c>
      <c r="AP17" s="41">
        <v>70516.35</v>
      </c>
      <c r="AQ17" s="43">
        <f t="shared" si="11"/>
        <v>82.6049964786802</v>
      </c>
      <c r="AR17" s="43">
        <f t="shared" si="12"/>
        <v>102.94357664233577</v>
      </c>
      <c r="AS17" s="46">
        <v>220500</v>
      </c>
      <c r="AT17" s="46">
        <v>104821</v>
      </c>
      <c r="AU17" s="41">
        <v>231025.39</v>
      </c>
      <c r="AV17" s="43">
        <f t="shared" si="16"/>
        <v>220.3999103233131</v>
      </c>
      <c r="AW17" s="43">
        <f t="shared" si="17"/>
        <v>104.77341950113379</v>
      </c>
      <c r="AX17" s="46">
        <v>30000</v>
      </c>
      <c r="AY17" s="79"/>
      <c r="AZ17" s="41">
        <v>38751.67</v>
      </c>
      <c r="BA17" s="130">
        <v>0</v>
      </c>
      <c r="BB17" s="43">
        <f t="shared" si="13"/>
        <v>129.1722333333333</v>
      </c>
      <c r="BC17" s="46">
        <v>200000</v>
      </c>
      <c r="BD17" s="43"/>
      <c r="BE17" s="46">
        <v>225000</v>
      </c>
      <c r="BF17" s="43"/>
      <c r="BG17" s="43">
        <f>BE17/BC17*100</f>
        <v>112.5</v>
      </c>
      <c r="BH17" s="43" t="s">
        <v>79</v>
      </c>
      <c r="BI17" s="46">
        <v>519000</v>
      </c>
      <c r="BJ17" s="41">
        <v>103085.84</v>
      </c>
      <c r="BK17" s="41">
        <v>519313.63</v>
      </c>
      <c r="BL17" s="43">
        <f t="shared" si="14"/>
        <v>503.7681508924989</v>
      </c>
      <c r="BM17" s="43">
        <f t="shared" si="15"/>
        <v>100.06042967244701</v>
      </c>
      <c r="BN17" s="46">
        <v>20000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</row>
    <row r="18" spans="1:71" s="25" customFormat="1" ht="27.75" customHeight="1">
      <c r="A18" s="173" t="s">
        <v>12</v>
      </c>
      <c r="B18" s="173"/>
      <c r="C18" s="174"/>
      <c r="D18" s="127">
        <f t="shared" si="0"/>
        <v>1360460</v>
      </c>
      <c r="E18" s="127">
        <f>I18+N18+S18+X18+AC18+AP18+AU18+AZ18+BK18</f>
        <v>1399297.18</v>
      </c>
      <c r="F18" s="43">
        <f t="shared" si="1"/>
        <v>102.85470943651411</v>
      </c>
      <c r="G18" s="106">
        <v>440000</v>
      </c>
      <c r="H18" s="41">
        <v>494730.24</v>
      </c>
      <c r="I18" s="41">
        <v>470897.76</v>
      </c>
      <c r="J18" s="77">
        <f t="shared" si="2"/>
        <v>95.1827323108448</v>
      </c>
      <c r="K18" s="43">
        <f t="shared" si="3"/>
        <v>107.02221818181819</v>
      </c>
      <c r="L18" s="46">
        <v>149350</v>
      </c>
      <c r="M18" s="92">
        <v>339659.64</v>
      </c>
      <c r="N18" s="92">
        <v>149376.09</v>
      </c>
      <c r="O18" s="128">
        <f t="shared" si="4"/>
        <v>43.97816885161864</v>
      </c>
      <c r="P18" s="43">
        <f t="shared" si="5"/>
        <v>100.01746903247405</v>
      </c>
      <c r="Q18" s="46">
        <v>13000</v>
      </c>
      <c r="R18" s="41">
        <v>164889.79</v>
      </c>
      <c r="S18" s="41">
        <v>13208.89</v>
      </c>
      <c r="T18" s="43">
        <f t="shared" si="6"/>
        <v>8.010738566651094</v>
      </c>
      <c r="U18" s="43">
        <f>S18/Q18*100</f>
        <v>101.60684615384613</v>
      </c>
      <c r="V18" s="46">
        <v>592000</v>
      </c>
      <c r="W18" s="41">
        <v>553340.16</v>
      </c>
      <c r="X18" s="41">
        <v>594678.47</v>
      </c>
      <c r="Y18" s="43">
        <f t="shared" si="7"/>
        <v>107.47068674719</v>
      </c>
      <c r="Z18" s="43">
        <f t="shared" si="8"/>
        <v>100.45244425675675</v>
      </c>
      <c r="AA18" s="46">
        <v>39000</v>
      </c>
      <c r="AB18" s="46">
        <v>45260</v>
      </c>
      <c r="AC18" s="46">
        <v>40960</v>
      </c>
      <c r="AD18" s="43">
        <f t="shared" si="9"/>
        <v>90.49933716305789</v>
      </c>
      <c r="AE18" s="43">
        <f t="shared" si="10"/>
        <v>105.02564102564102</v>
      </c>
      <c r="AF18" s="180" t="s">
        <v>12</v>
      </c>
      <c r="AG18" s="180"/>
      <c r="AH18" s="181"/>
      <c r="AI18" s="41">
        <v>0</v>
      </c>
      <c r="AJ18" s="41"/>
      <c r="AK18" s="83"/>
      <c r="AL18" s="43"/>
      <c r="AM18" s="43"/>
      <c r="AN18" s="46">
        <v>103000</v>
      </c>
      <c r="AO18" s="41">
        <v>193391.24</v>
      </c>
      <c r="AP18" s="41">
        <v>104650.08</v>
      </c>
      <c r="AQ18" s="43">
        <f t="shared" si="11"/>
        <v>54.11314390455328</v>
      </c>
      <c r="AR18" s="43">
        <f t="shared" si="12"/>
        <v>101.60201941747573</v>
      </c>
      <c r="AS18" s="46">
        <v>3000</v>
      </c>
      <c r="AT18" s="41">
        <v>412.09</v>
      </c>
      <c r="AU18" s="41">
        <v>3473.72</v>
      </c>
      <c r="AV18" s="43">
        <f t="shared" si="16"/>
        <v>842.9517823776359</v>
      </c>
      <c r="AW18" s="43">
        <f t="shared" si="17"/>
        <v>115.79066666666667</v>
      </c>
      <c r="AX18" s="46">
        <v>19110</v>
      </c>
      <c r="AY18" s="79"/>
      <c r="AZ18" s="41">
        <v>19149.17</v>
      </c>
      <c r="BA18" s="130">
        <v>0</v>
      </c>
      <c r="BB18" s="43">
        <f t="shared" si="13"/>
        <v>100.20497121925693</v>
      </c>
      <c r="BC18" s="46"/>
      <c r="BD18" s="43"/>
      <c r="BE18" s="43"/>
      <c r="BF18" s="43"/>
      <c r="BG18" s="43"/>
      <c r="BH18" s="43" t="s">
        <v>29</v>
      </c>
      <c r="BI18" s="46">
        <v>2000</v>
      </c>
      <c r="BJ18" s="41">
        <v>50227.6</v>
      </c>
      <c r="BK18" s="41">
        <v>2903</v>
      </c>
      <c r="BL18" s="43">
        <f t="shared" si="14"/>
        <v>5.779690847263258</v>
      </c>
      <c r="BM18" s="43">
        <f t="shared" si="15"/>
        <v>145.15</v>
      </c>
      <c r="BN18" s="46"/>
      <c r="BO18" s="43">
        <v>0</v>
      </c>
      <c r="BP18" s="43">
        <v>0</v>
      </c>
      <c r="BQ18" s="43">
        <v>0</v>
      </c>
      <c r="BR18" s="43">
        <v>0</v>
      </c>
      <c r="BS18" s="43">
        <v>0</v>
      </c>
    </row>
    <row r="19" spans="1:71" s="27" customFormat="1" ht="24.75" customHeight="1">
      <c r="A19" s="171" t="s">
        <v>73</v>
      </c>
      <c r="B19" s="171"/>
      <c r="C19" s="172"/>
      <c r="D19" s="127">
        <f>SUM(D10:D18)</f>
        <v>11930527.67</v>
      </c>
      <c r="E19" s="127">
        <f>SUM(E10:E18)</f>
        <v>12534008.459999999</v>
      </c>
      <c r="F19" s="80">
        <f t="shared" si="1"/>
        <v>105.05829085428874</v>
      </c>
      <c r="G19" s="110">
        <f>G10+G11+G12+G13+G14+G15+G16+G17+G18</f>
        <v>4590871</v>
      </c>
      <c r="H19" s="85">
        <f>SUM(H10:H18)</f>
        <v>4872264.21</v>
      </c>
      <c r="I19" s="85">
        <f>I10+I11+I12+I13+I14+I15+I16+I17+I18</f>
        <v>4802260.01</v>
      </c>
      <c r="J19" s="86">
        <f t="shared" si="2"/>
        <v>98.5632101014489</v>
      </c>
      <c r="K19" s="80">
        <f t="shared" si="3"/>
        <v>104.60455129320776</v>
      </c>
      <c r="L19" s="87">
        <f>L18+L17+L16+L15+L14+L13+L12+L11+L10</f>
        <v>593000</v>
      </c>
      <c r="M19" s="94">
        <f>SUM(M10:M18)</f>
        <v>695544.3500000001</v>
      </c>
      <c r="N19" s="94">
        <f>N18+N17+N16+N15+N14+N12+N11+N13+N10</f>
        <v>593188.4400000002</v>
      </c>
      <c r="O19" s="129">
        <f t="shared" si="4"/>
        <v>85.28405701232424</v>
      </c>
      <c r="P19" s="80">
        <f t="shared" si="5"/>
        <v>100.03177740303543</v>
      </c>
      <c r="Q19" s="79">
        <f>Q10+Q11+Q12+Q13+Q14+Q15+Q16+Q17+Q18</f>
        <v>21900</v>
      </c>
      <c r="R19" s="88">
        <f>SUM(R10:R18)</f>
        <v>1047578.91</v>
      </c>
      <c r="S19" s="89">
        <f>SUM(S10:S18)</f>
        <v>48507.369999999995</v>
      </c>
      <c r="T19" s="80">
        <f t="shared" si="6"/>
        <v>4.630426360912515</v>
      </c>
      <c r="U19" s="80">
        <f>S19/Q19*100</f>
        <v>221.49484018264837</v>
      </c>
      <c r="V19" s="84">
        <f>SUM(V10:V18)</f>
        <v>4632797.67</v>
      </c>
      <c r="W19" s="89">
        <f>SUM(W10:W18)</f>
        <v>3647266.24</v>
      </c>
      <c r="X19" s="88">
        <f>SUM(X10:X18)</f>
        <v>4807407.52</v>
      </c>
      <c r="Y19" s="80">
        <f t="shared" si="7"/>
        <v>131.80851639720163</v>
      </c>
      <c r="Z19" s="80">
        <f t="shared" si="8"/>
        <v>103.7689936500076</v>
      </c>
      <c r="AA19" s="79">
        <f>AA10+AA11+AA12+AA13+AA14+AA15+AA16+AA17+AA18</f>
        <v>152500</v>
      </c>
      <c r="AB19" s="79">
        <f>SUM(AB10:AB18)</f>
        <v>170930</v>
      </c>
      <c r="AC19" s="84">
        <f>AC10+AC11+AC12+AC13+AC14+AC15+AC16+AC17+AC18</f>
        <v>184060</v>
      </c>
      <c r="AD19" s="80">
        <f t="shared" si="9"/>
        <v>107.68150704966945</v>
      </c>
      <c r="AE19" s="80">
        <f t="shared" si="10"/>
        <v>120.69508196721313</v>
      </c>
      <c r="AF19" s="198" t="s">
        <v>3</v>
      </c>
      <c r="AG19" s="198"/>
      <c r="AH19" s="198"/>
      <c r="AI19" s="54">
        <v>0</v>
      </c>
      <c r="AJ19" s="54">
        <f>SUM(AJ10:AJ18)</f>
        <v>1077.65</v>
      </c>
      <c r="AK19" s="54">
        <f>AK11+AK13+AK15+AK16+AK17</f>
        <v>2205.9</v>
      </c>
      <c r="AL19" s="80">
        <f>AK19/AJ19*100</f>
        <v>204.6954020321997</v>
      </c>
      <c r="AM19" s="80">
        <v>0</v>
      </c>
      <c r="AN19" s="84">
        <f>SUM(AN10:AN18)</f>
        <v>708369</v>
      </c>
      <c r="AO19" s="89">
        <f>SUM(AO10:AO18)</f>
        <v>979258.2099999998</v>
      </c>
      <c r="AP19" s="88">
        <f>SUM(AP10:AP18)</f>
        <v>717286.1799999999</v>
      </c>
      <c r="AQ19" s="80">
        <f t="shared" si="11"/>
        <v>73.24791078340819</v>
      </c>
      <c r="AR19" s="80">
        <f t="shared" si="12"/>
        <v>101.25883261407542</v>
      </c>
      <c r="AS19" s="90">
        <f>SUM(AS10:AS18)</f>
        <v>285380</v>
      </c>
      <c r="AT19" s="89">
        <f>SUM(AT10:AT18)</f>
        <v>149527.61000000002</v>
      </c>
      <c r="AU19" s="91">
        <f>SUM(AU10:AU18)</f>
        <v>318760.22</v>
      </c>
      <c r="AV19" s="80">
        <f t="shared" si="16"/>
        <v>213.17816823260932</v>
      </c>
      <c r="AW19" s="80">
        <f t="shared" si="17"/>
        <v>111.69676221178779</v>
      </c>
      <c r="AX19" s="111">
        <f>AX10+AX11+AX12+AX13+AX14+AX15+AX16+AX17+AX18</f>
        <v>136110</v>
      </c>
      <c r="AY19" s="88">
        <f>SUM(AY10:AY18)</f>
        <v>30355.059999999998</v>
      </c>
      <c r="AZ19" s="88">
        <f>AZ10+AZ11+AZ12+AZ13+AZ14+AZ15+AZ16:BA16+AZ17+AZ18</f>
        <v>195512.46000000002</v>
      </c>
      <c r="BA19" s="140">
        <f>AZ19/AY19*100</f>
        <v>644.0852365305818</v>
      </c>
      <c r="BB19" s="80">
        <f t="shared" si="13"/>
        <v>143.64297994269342</v>
      </c>
      <c r="BC19" s="79">
        <f>BC11+BC17</f>
        <v>215200</v>
      </c>
      <c r="BD19" s="43"/>
      <c r="BE19" s="79">
        <f>BE11+BE17</f>
        <v>240252</v>
      </c>
      <c r="BF19" s="43"/>
      <c r="BG19" s="80">
        <f>BE19/BC19*100</f>
        <v>111.64126394052045</v>
      </c>
      <c r="BH19" s="86" t="s">
        <v>73</v>
      </c>
      <c r="BI19" s="79">
        <f>SUM(BI10:BI18)</f>
        <v>594400</v>
      </c>
      <c r="BJ19" s="54">
        <f>SUM(BJ10:BJ18)</f>
        <v>199920.79</v>
      </c>
      <c r="BK19" s="88">
        <f>BK10+BK11+BK12+BK13+BK14+BK15+BK16+BK17+BK18</f>
        <v>604568.36</v>
      </c>
      <c r="BL19" s="80">
        <f t="shared" si="14"/>
        <v>302.4039470832423</v>
      </c>
      <c r="BM19" s="80">
        <f t="shared" si="15"/>
        <v>101.71069313593539</v>
      </c>
      <c r="BN19" s="111">
        <f>BN17</f>
        <v>20000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</row>
    <row r="20" spans="9:10" ht="12.75">
      <c r="I20" s="31"/>
      <c r="J20" s="31"/>
    </row>
  </sheetData>
  <mergeCells count="77">
    <mergeCell ref="BH7:BH9"/>
    <mergeCell ref="BF8:BG8"/>
    <mergeCell ref="BC7:BG7"/>
    <mergeCell ref="BR8:BS8"/>
    <mergeCell ref="BJ8:BK8"/>
    <mergeCell ref="BL8:BM8"/>
    <mergeCell ref="BO8:BO9"/>
    <mergeCell ref="BP8:BQ8"/>
    <mergeCell ref="BN7:BN9"/>
    <mergeCell ref="AY8:AZ8"/>
    <mergeCell ref="BA8:BB8"/>
    <mergeCell ref="BI8:BI9"/>
    <mergeCell ref="AQ8:AR8"/>
    <mergeCell ref="AS8:AS9"/>
    <mergeCell ref="AT8:AU8"/>
    <mergeCell ref="AV8:AW8"/>
    <mergeCell ref="AX8:AX9"/>
    <mergeCell ref="BC8:BC9"/>
    <mergeCell ref="BD8:BE8"/>
    <mergeCell ref="AF10:AH10"/>
    <mergeCell ref="AF16:AH16"/>
    <mergeCell ref="AF17:AH17"/>
    <mergeCell ref="AF18:AH18"/>
    <mergeCell ref="AF19:AH19"/>
    <mergeCell ref="AF12:AH12"/>
    <mergeCell ref="AF13:AH13"/>
    <mergeCell ref="AF14:AH14"/>
    <mergeCell ref="AF15:AH15"/>
    <mergeCell ref="D6:F7"/>
    <mergeCell ref="AI7:AM7"/>
    <mergeCell ref="AN7:AR7"/>
    <mergeCell ref="AS7:AW7"/>
    <mergeCell ref="AF7:AH9"/>
    <mergeCell ref="G8:G9"/>
    <mergeCell ref="D8:D9"/>
    <mergeCell ref="AI8:AI9"/>
    <mergeCell ref="AJ8:AK8"/>
    <mergeCell ref="G6:BS6"/>
    <mergeCell ref="D3:AR3"/>
    <mergeCell ref="G7:K7"/>
    <mergeCell ref="AF11:AH11"/>
    <mergeCell ref="A15:C15"/>
    <mergeCell ref="A11:C11"/>
    <mergeCell ref="L7:P7"/>
    <mergeCell ref="Q7:U7"/>
    <mergeCell ref="V7:Z7"/>
    <mergeCell ref="AA7:AE7"/>
    <mergeCell ref="A10:C10"/>
    <mergeCell ref="A6:C9"/>
    <mergeCell ref="A19:C19"/>
    <mergeCell ref="A16:C16"/>
    <mergeCell ref="A12:C12"/>
    <mergeCell ref="A13:C13"/>
    <mergeCell ref="A14:C14"/>
    <mergeCell ref="A17:C17"/>
    <mergeCell ref="A18:C18"/>
    <mergeCell ref="Q8:Q9"/>
    <mergeCell ref="R8:S8"/>
    <mergeCell ref="T8:U8"/>
    <mergeCell ref="W8:X8"/>
    <mergeCell ref="V8:V9"/>
    <mergeCell ref="Y8:Z8"/>
    <mergeCell ref="BI7:BM7"/>
    <mergeCell ref="BO7:BS7"/>
    <mergeCell ref="AX7:BB7"/>
    <mergeCell ref="AA8:AA9"/>
    <mergeCell ref="AB8:AC8"/>
    <mergeCell ref="AD8:AE8"/>
    <mergeCell ref="AL8:AM8"/>
    <mergeCell ref="AN8:AN9"/>
    <mergeCell ref="AO8:AP8"/>
    <mergeCell ref="E8:E9"/>
    <mergeCell ref="L8:L9"/>
    <mergeCell ref="M8:N8"/>
    <mergeCell ref="O8:P8"/>
    <mergeCell ref="H8:I8"/>
    <mergeCell ref="J8:K8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C1">
      <selection activeCell="N19" sqref="N19"/>
    </sheetView>
  </sheetViews>
  <sheetFormatPr defaultColWidth="9.00390625" defaultRowHeight="12.75"/>
  <cols>
    <col min="2" max="2" width="21.00390625" style="0" customWidth="1"/>
    <col min="3" max="3" width="4.00390625" style="0" customWidth="1"/>
    <col min="4" max="4" width="12.375" style="0" customWidth="1"/>
    <col min="5" max="5" width="12.125" style="0" customWidth="1"/>
    <col min="6" max="6" width="5.75390625" style="0" customWidth="1"/>
    <col min="7" max="7" width="13.25390625" style="0" customWidth="1"/>
    <col min="8" max="8" width="12.625" style="0" customWidth="1"/>
    <col min="9" max="9" width="5.875" style="0" customWidth="1"/>
    <col min="10" max="10" width="12.25390625" style="0" customWidth="1"/>
    <col min="11" max="11" width="11.625" style="0" customWidth="1"/>
    <col min="12" max="12" width="6.75390625" style="0" customWidth="1"/>
    <col min="13" max="13" width="12.375" style="0" customWidth="1"/>
    <col min="14" max="14" width="11.375" style="0" customWidth="1"/>
    <col min="15" max="15" width="6.00390625" style="0" customWidth="1"/>
    <col min="16" max="16" width="12.00390625" style="0" customWidth="1"/>
    <col min="17" max="18" width="11.375" style="0" customWidth="1"/>
    <col min="19" max="19" width="12.25390625" style="0" customWidth="1"/>
  </cols>
  <sheetData>
    <row r="1" spans="4:15" ht="12.75">
      <c r="D1" s="4"/>
      <c r="E1" s="3"/>
      <c r="F1" s="4"/>
      <c r="G1" s="4"/>
      <c r="H1" s="3"/>
      <c r="I1" s="4"/>
      <c r="J1" s="4"/>
      <c r="K1" s="4"/>
      <c r="L1" s="4"/>
      <c r="M1" s="4"/>
      <c r="N1" s="4"/>
      <c r="O1" s="4"/>
    </row>
    <row r="2" spans="4:15" ht="12.75">
      <c r="D2" s="4"/>
      <c r="E2" s="3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8" ht="12.75" customHeight="1">
      <c r="A3" s="1"/>
      <c r="B3" s="220" t="s">
        <v>85</v>
      </c>
      <c r="C3" s="220"/>
      <c r="D3" s="220"/>
      <c r="E3" s="220"/>
      <c r="F3" s="220"/>
      <c r="G3" s="220"/>
      <c r="H3" s="220"/>
      <c r="I3" s="220"/>
      <c r="J3" s="221"/>
      <c r="K3" s="221"/>
      <c r="L3" s="221"/>
      <c r="M3" s="221"/>
      <c r="N3" s="221"/>
      <c r="O3" s="221"/>
      <c r="P3" s="221"/>
      <c r="Q3" s="221"/>
      <c r="R3" s="221"/>
    </row>
    <row r="4" spans="1:15" ht="12.75">
      <c r="A4" s="1"/>
      <c r="B4" s="1"/>
      <c r="C4" s="1"/>
      <c r="D4" s="6"/>
      <c r="E4" s="7"/>
      <c r="F4" s="6"/>
      <c r="G4" s="6"/>
      <c r="H4" s="7"/>
      <c r="I4" s="6"/>
      <c r="J4" s="6"/>
      <c r="K4" s="6"/>
      <c r="L4" s="6"/>
      <c r="M4" s="6"/>
      <c r="N4" s="6"/>
      <c r="O4" s="6"/>
    </row>
    <row r="5" spans="1:15" ht="12.75">
      <c r="A5" s="1"/>
      <c r="B5" s="1"/>
      <c r="C5" s="1"/>
      <c r="D5" s="6"/>
      <c r="E5" s="7"/>
      <c r="F5" s="6"/>
      <c r="G5" s="6"/>
      <c r="H5" s="7"/>
      <c r="I5" s="6"/>
      <c r="J5" s="6"/>
      <c r="K5" s="6"/>
      <c r="L5" s="6"/>
      <c r="M5" s="6"/>
      <c r="N5" s="6"/>
      <c r="O5" s="6"/>
    </row>
    <row r="6" spans="1:19" ht="12.75">
      <c r="A6" s="217"/>
      <c r="B6" s="216"/>
      <c r="C6" s="216"/>
      <c r="D6" s="219" t="s">
        <v>0</v>
      </c>
      <c r="E6" s="216"/>
      <c r="F6" s="216"/>
      <c r="G6" s="217" t="s">
        <v>17</v>
      </c>
      <c r="H6" s="218"/>
      <c r="I6" s="218"/>
      <c r="J6" s="218"/>
      <c r="K6" s="218"/>
      <c r="L6" s="218"/>
      <c r="M6" s="215" t="s">
        <v>62</v>
      </c>
      <c r="N6" s="216"/>
      <c r="O6" s="216"/>
      <c r="P6" s="219" t="s">
        <v>63</v>
      </c>
      <c r="Q6" s="216"/>
      <c r="R6" s="219" t="s">
        <v>64</v>
      </c>
      <c r="S6" s="216"/>
    </row>
    <row r="7" spans="1:19" ht="12.75" customHeight="1">
      <c r="A7" s="216"/>
      <c r="B7" s="216"/>
      <c r="C7" s="216"/>
      <c r="D7" s="216"/>
      <c r="E7" s="216"/>
      <c r="F7" s="216"/>
      <c r="G7" s="222" t="s">
        <v>71</v>
      </c>
      <c r="H7" s="216"/>
      <c r="I7" s="216"/>
      <c r="J7" s="222" t="s">
        <v>61</v>
      </c>
      <c r="K7" s="216"/>
      <c r="L7" s="216"/>
      <c r="M7" s="216"/>
      <c r="N7" s="216"/>
      <c r="O7" s="216"/>
      <c r="P7" s="216"/>
      <c r="Q7" s="216"/>
      <c r="R7" s="216"/>
      <c r="S7" s="216"/>
    </row>
    <row r="8" spans="1:19" ht="22.5" customHeight="1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</row>
    <row r="9" spans="1:19" ht="21" customHeight="1">
      <c r="A9" s="216"/>
      <c r="B9" s="216"/>
      <c r="C9" s="216"/>
      <c r="D9" s="10" t="s">
        <v>20</v>
      </c>
      <c r="E9" s="10" t="s">
        <v>21</v>
      </c>
      <c r="F9" s="11" t="s">
        <v>22</v>
      </c>
      <c r="G9" s="10" t="s">
        <v>20</v>
      </c>
      <c r="H9" s="12" t="s">
        <v>65</v>
      </c>
      <c r="I9" s="11" t="s">
        <v>22</v>
      </c>
      <c r="J9" s="10" t="s">
        <v>20</v>
      </c>
      <c r="K9" s="12" t="s">
        <v>65</v>
      </c>
      <c r="L9" s="11" t="s">
        <v>22</v>
      </c>
      <c r="M9" s="10" t="s">
        <v>20</v>
      </c>
      <c r="N9" s="12" t="s">
        <v>65</v>
      </c>
      <c r="O9" s="11" t="s">
        <v>22</v>
      </c>
      <c r="P9" s="32" t="s">
        <v>20</v>
      </c>
      <c r="Q9" s="32" t="s">
        <v>21</v>
      </c>
      <c r="R9" s="32" t="s">
        <v>67</v>
      </c>
      <c r="S9" s="32" t="s">
        <v>94</v>
      </c>
    </row>
    <row r="10" spans="1:19" ht="18" customHeight="1">
      <c r="A10" s="211" t="s">
        <v>46</v>
      </c>
      <c r="B10" s="212"/>
      <c r="C10" s="213"/>
      <c r="D10" s="105">
        <f>G10+J10</f>
        <v>56228.34</v>
      </c>
      <c r="E10" s="40">
        <f>H10+K10</f>
        <v>56228.34</v>
      </c>
      <c r="F10" s="68">
        <f>E10/D10*100</f>
        <v>100</v>
      </c>
      <c r="G10" s="99">
        <v>14600</v>
      </c>
      <c r="H10" s="102">
        <v>14600</v>
      </c>
      <c r="I10" s="43">
        <f aca="true" t="shared" si="0" ref="I10:I19">H10/G10*100</f>
        <v>100</v>
      </c>
      <c r="J10" s="99">
        <v>41628.34</v>
      </c>
      <c r="K10" s="42">
        <v>41628.34</v>
      </c>
      <c r="L10" s="43">
        <f aca="true" t="shared" si="1" ref="L10:L19">K10/J10*100</f>
        <v>100</v>
      </c>
      <c r="M10" s="99">
        <v>56228.34</v>
      </c>
      <c r="N10" s="41">
        <v>56228.34</v>
      </c>
      <c r="O10" s="43">
        <f>N10/M10*100</f>
        <v>100</v>
      </c>
      <c r="P10" s="44"/>
      <c r="Q10" s="45">
        <f>E10-N10</f>
        <v>0</v>
      </c>
      <c r="R10" s="44">
        <v>0</v>
      </c>
      <c r="S10" s="44">
        <v>0</v>
      </c>
    </row>
    <row r="11" spans="1:19" ht="19.5" customHeight="1">
      <c r="A11" s="211" t="s">
        <v>47</v>
      </c>
      <c r="B11" s="212"/>
      <c r="C11" s="213"/>
      <c r="D11" s="105">
        <f aca="true" t="shared" si="2" ref="D11:E20">G11+J11</f>
        <v>114870</v>
      </c>
      <c r="E11" s="40">
        <f t="shared" si="2"/>
        <v>114870</v>
      </c>
      <c r="F11" s="68">
        <f aca="true" t="shared" si="3" ref="F11:F19">E11/D11*100</f>
        <v>100</v>
      </c>
      <c r="G11" s="99">
        <v>35670</v>
      </c>
      <c r="H11" s="102">
        <v>35670</v>
      </c>
      <c r="I11" s="43">
        <f t="shared" si="0"/>
        <v>100</v>
      </c>
      <c r="J11" s="99">
        <v>79200</v>
      </c>
      <c r="K11" s="47">
        <v>79200</v>
      </c>
      <c r="L11" s="43">
        <f t="shared" si="1"/>
        <v>100</v>
      </c>
      <c r="M11" s="99">
        <v>114870</v>
      </c>
      <c r="N11" s="41">
        <v>112008.98</v>
      </c>
      <c r="O11" s="43">
        <f aca="true" t="shared" si="4" ref="O11:O19">N11/M11*100</f>
        <v>97.50934099416732</v>
      </c>
      <c r="P11" s="44"/>
      <c r="Q11" s="45">
        <f>E11-N11</f>
        <v>2861.020000000004</v>
      </c>
      <c r="R11" s="44">
        <v>0</v>
      </c>
      <c r="S11" s="44">
        <v>2861.02</v>
      </c>
    </row>
    <row r="12" spans="1:19" ht="16.5" customHeight="1">
      <c r="A12" s="211" t="s">
        <v>23</v>
      </c>
      <c r="B12" s="212"/>
      <c r="C12" s="213"/>
      <c r="D12" s="105">
        <f t="shared" si="2"/>
        <v>161250</v>
      </c>
      <c r="E12" s="55">
        <f>H12+K12</f>
        <v>161250</v>
      </c>
      <c r="F12" s="68">
        <f t="shared" si="3"/>
        <v>100</v>
      </c>
      <c r="G12" s="99">
        <v>41250</v>
      </c>
      <c r="H12" s="102">
        <v>41250</v>
      </c>
      <c r="I12" s="43">
        <f t="shared" si="0"/>
        <v>100</v>
      </c>
      <c r="J12" s="99">
        <v>120000</v>
      </c>
      <c r="K12" s="47">
        <v>120000</v>
      </c>
      <c r="L12" s="43">
        <f t="shared" si="1"/>
        <v>100</v>
      </c>
      <c r="M12" s="99">
        <v>161250</v>
      </c>
      <c r="N12" s="41">
        <v>161250</v>
      </c>
      <c r="O12" s="43">
        <f t="shared" si="4"/>
        <v>100</v>
      </c>
      <c r="P12" s="44"/>
      <c r="Q12" s="45">
        <f>E12-N12</f>
        <v>0</v>
      </c>
      <c r="R12" s="44">
        <v>0</v>
      </c>
      <c r="S12" s="44">
        <v>0</v>
      </c>
    </row>
    <row r="13" spans="1:19" ht="16.5" customHeight="1">
      <c r="A13" s="211" t="s">
        <v>24</v>
      </c>
      <c r="B13" s="212"/>
      <c r="C13" s="213"/>
      <c r="D13" s="105">
        <f t="shared" si="2"/>
        <v>98500</v>
      </c>
      <c r="E13" s="40">
        <f t="shared" si="2"/>
        <v>98500</v>
      </c>
      <c r="F13" s="68">
        <f t="shared" si="3"/>
        <v>100</v>
      </c>
      <c r="G13" s="99">
        <v>52000</v>
      </c>
      <c r="H13" s="102">
        <v>52000</v>
      </c>
      <c r="I13" s="43">
        <f t="shared" si="0"/>
        <v>100</v>
      </c>
      <c r="J13" s="99">
        <v>46500</v>
      </c>
      <c r="K13" s="47">
        <v>46500</v>
      </c>
      <c r="L13" s="43">
        <f t="shared" si="1"/>
        <v>100</v>
      </c>
      <c r="M13" s="99">
        <v>98500</v>
      </c>
      <c r="N13" s="41">
        <v>98500</v>
      </c>
      <c r="O13" s="43">
        <f t="shared" si="4"/>
        <v>100</v>
      </c>
      <c r="P13" s="44"/>
      <c r="Q13" s="45">
        <f>E13-N13</f>
        <v>0</v>
      </c>
      <c r="R13" s="44">
        <v>0</v>
      </c>
      <c r="S13" s="44">
        <v>0</v>
      </c>
    </row>
    <row r="14" spans="1:19" ht="19.5" customHeight="1">
      <c r="A14" s="211" t="s">
        <v>25</v>
      </c>
      <c r="B14" s="212"/>
      <c r="C14" s="213"/>
      <c r="D14" s="105">
        <f t="shared" si="2"/>
        <v>70500</v>
      </c>
      <c r="E14" s="40">
        <f t="shared" si="2"/>
        <v>70500</v>
      </c>
      <c r="F14" s="68">
        <f t="shared" si="3"/>
        <v>100</v>
      </c>
      <c r="G14" s="99">
        <v>18000</v>
      </c>
      <c r="H14" s="102">
        <v>18000</v>
      </c>
      <c r="I14" s="43">
        <f t="shared" si="0"/>
        <v>100</v>
      </c>
      <c r="J14" s="99">
        <v>52500</v>
      </c>
      <c r="K14" s="47">
        <v>52500</v>
      </c>
      <c r="L14" s="43">
        <f t="shared" si="1"/>
        <v>100</v>
      </c>
      <c r="M14" s="99">
        <v>70500</v>
      </c>
      <c r="N14" s="41">
        <v>70500</v>
      </c>
      <c r="O14" s="43">
        <f t="shared" si="4"/>
        <v>100</v>
      </c>
      <c r="P14" s="44"/>
      <c r="Q14" s="45">
        <f>E14-N14</f>
        <v>0</v>
      </c>
      <c r="R14" s="44">
        <v>0</v>
      </c>
      <c r="S14" s="44">
        <v>0</v>
      </c>
    </row>
    <row r="15" spans="1:19" ht="15.75" customHeight="1">
      <c r="A15" s="211" t="s">
        <v>26</v>
      </c>
      <c r="B15" s="212"/>
      <c r="C15" s="213"/>
      <c r="D15" s="105">
        <f t="shared" si="2"/>
        <v>108600</v>
      </c>
      <c r="E15" s="55">
        <f t="shared" si="2"/>
        <v>108600</v>
      </c>
      <c r="F15" s="68">
        <f t="shared" si="3"/>
        <v>100</v>
      </c>
      <c r="G15" s="99">
        <v>45150</v>
      </c>
      <c r="H15" s="102">
        <v>45150</v>
      </c>
      <c r="I15" s="43">
        <f t="shared" si="0"/>
        <v>100</v>
      </c>
      <c r="J15" s="99">
        <v>63450</v>
      </c>
      <c r="K15" s="42">
        <v>63450</v>
      </c>
      <c r="L15" s="43">
        <f t="shared" si="1"/>
        <v>100</v>
      </c>
      <c r="M15" s="99">
        <v>108600</v>
      </c>
      <c r="N15" s="41">
        <v>108600</v>
      </c>
      <c r="O15" s="43">
        <f t="shared" si="4"/>
        <v>100</v>
      </c>
      <c r="P15" s="44"/>
      <c r="Q15" s="45">
        <f>E15-N15</f>
        <v>0</v>
      </c>
      <c r="R15" s="44">
        <v>0</v>
      </c>
      <c r="S15" s="44">
        <v>0</v>
      </c>
    </row>
    <row r="16" spans="1:19" ht="17.25" customHeight="1">
      <c r="A16" s="211" t="s">
        <v>27</v>
      </c>
      <c r="B16" s="212"/>
      <c r="C16" s="213"/>
      <c r="D16" s="105">
        <f t="shared" si="2"/>
        <v>99214.99</v>
      </c>
      <c r="E16" s="40">
        <f t="shared" si="2"/>
        <v>99214.99</v>
      </c>
      <c r="F16" s="68">
        <f t="shared" si="3"/>
        <v>100</v>
      </c>
      <c r="G16" s="99">
        <v>28500</v>
      </c>
      <c r="H16" s="102">
        <v>28500</v>
      </c>
      <c r="I16" s="43">
        <f t="shared" si="0"/>
        <v>100</v>
      </c>
      <c r="J16" s="99">
        <v>70714.99</v>
      </c>
      <c r="K16" s="42">
        <v>70714.99</v>
      </c>
      <c r="L16" s="43">
        <f t="shared" si="1"/>
        <v>100</v>
      </c>
      <c r="M16" s="99">
        <v>99214.99</v>
      </c>
      <c r="N16" s="41">
        <v>99214.99</v>
      </c>
      <c r="O16" s="43">
        <f t="shared" si="4"/>
        <v>100</v>
      </c>
      <c r="P16" s="44"/>
      <c r="Q16" s="45">
        <f>E16-N16</f>
        <v>0</v>
      </c>
      <c r="R16" s="44">
        <v>0</v>
      </c>
      <c r="S16" s="44">
        <v>0</v>
      </c>
    </row>
    <row r="17" spans="1:19" ht="18.75" customHeight="1">
      <c r="A17" s="211" t="s">
        <v>28</v>
      </c>
      <c r="B17" s="212"/>
      <c r="C17" s="213"/>
      <c r="D17" s="105">
        <f t="shared" si="2"/>
        <v>73720</v>
      </c>
      <c r="E17" s="40">
        <f t="shared" si="2"/>
        <v>73720</v>
      </c>
      <c r="F17" s="68">
        <f t="shared" si="3"/>
        <v>100</v>
      </c>
      <c r="G17" s="99">
        <v>43720</v>
      </c>
      <c r="H17" s="102">
        <v>43720</v>
      </c>
      <c r="I17" s="43">
        <f t="shared" si="0"/>
        <v>100</v>
      </c>
      <c r="J17" s="99">
        <v>30000</v>
      </c>
      <c r="K17" s="47">
        <v>30000</v>
      </c>
      <c r="L17" s="43">
        <f t="shared" si="1"/>
        <v>100</v>
      </c>
      <c r="M17" s="99">
        <v>73720</v>
      </c>
      <c r="N17" s="41">
        <v>73720</v>
      </c>
      <c r="O17" s="43">
        <f t="shared" si="4"/>
        <v>100</v>
      </c>
      <c r="P17" s="44"/>
      <c r="Q17" s="45">
        <f>E17-N17</f>
        <v>0</v>
      </c>
      <c r="R17" s="44">
        <v>0</v>
      </c>
      <c r="S17" s="44">
        <v>0</v>
      </c>
    </row>
    <row r="18" spans="1:19" ht="18" customHeight="1">
      <c r="A18" s="211" t="s">
        <v>29</v>
      </c>
      <c r="B18" s="212"/>
      <c r="C18" s="213"/>
      <c r="D18" s="105">
        <f t="shared" si="2"/>
        <v>85000</v>
      </c>
      <c r="E18" s="40">
        <f t="shared" si="2"/>
        <v>85000</v>
      </c>
      <c r="F18" s="68">
        <f t="shared" si="3"/>
        <v>100</v>
      </c>
      <c r="G18" s="99">
        <v>65000</v>
      </c>
      <c r="H18" s="102">
        <v>65000</v>
      </c>
      <c r="I18" s="43">
        <f t="shared" si="0"/>
        <v>100</v>
      </c>
      <c r="J18" s="99">
        <v>20000</v>
      </c>
      <c r="K18" s="47">
        <v>20000</v>
      </c>
      <c r="L18" s="43">
        <f t="shared" si="1"/>
        <v>100</v>
      </c>
      <c r="M18" s="99">
        <v>85000</v>
      </c>
      <c r="N18" s="41">
        <v>85000</v>
      </c>
      <c r="O18" s="43">
        <f t="shared" si="4"/>
        <v>100</v>
      </c>
      <c r="P18" s="44"/>
      <c r="Q18" s="45">
        <f>E18-N18</f>
        <v>0</v>
      </c>
      <c r="R18" s="44">
        <v>0</v>
      </c>
      <c r="S18" s="44">
        <v>0</v>
      </c>
    </row>
    <row r="19" spans="1:19" ht="18" customHeight="1">
      <c r="A19" s="211" t="s">
        <v>44</v>
      </c>
      <c r="B19" s="212"/>
      <c r="C19" s="213"/>
      <c r="D19" s="48">
        <f t="shared" si="2"/>
        <v>867883.33</v>
      </c>
      <c r="E19" s="49">
        <f t="shared" si="2"/>
        <v>867883.33</v>
      </c>
      <c r="F19" s="30">
        <f t="shared" si="3"/>
        <v>100</v>
      </c>
      <c r="G19" s="101">
        <f>SUM(G10:G18)</f>
        <v>343890</v>
      </c>
      <c r="H19" s="103">
        <f>SUM(H10:H18)</f>
        <v>343890</v>
      </c>
      <c r="I19" s="51">
        <f t="shared" si="0"/>
        <v>100</v>
      </c>
      <c r="J19" s="101">
        <f>SUM(J10:J18)</f>
        <v>523993.32999999996</v>
      </c>
      <c r="K19" s="50">
        <f>SUM(K10:K18)</f>
        <v>523993.32999999996</v>
      </c>
      <c r="L19" s="51">
        <f t="shared" si="1"/>
        <v>100</v>
      </c>
      <c r="M19" s="100">
        <f>SUM(M10:M18)</f>
        <v>867883.33</v>
      </c>
      <c r="N19" s="52">
        <f>N10+N11+N12+N13+N14+N15+N16+N17+N18</f>
        <v>865022.31</v>
      </c>
      <c r="O19" s="51">
        <f t="shared" si="4"/>
        <v>99.67034509120023</v>
      </c>
      <c r="P19" s="125">
        <f>P10+P11+P16+P18</f>
        <v>0</v>
      </c>
      <c r="Q19" s="54">
        <f>SUM(Q10:Q18)</f>
        <v>2861.020000000004</v>
      </c>
      <c r="R19" s="53">
        <v>0</v>
      </c>
      <c r="S19" s="53">
        <f>S10+S11+S12+S13+S14+S15+S16+S17+S18</f>
        <v>2861.02</v>
      </c>
    </row>
    <row r="20" spans="1:19" ht="20.25" customHeight="1">
      <c r="A20" s="211" t="s">
        <v>30</v>
      </c>
      <c r="B20" s="212"/>
      <c r="C20" s="213"/>
      <c r="D20" s="121">
        <f t="shared" si="2"/>
        <v>72404442.82</v>
      </c>
      <c r="E20" s="40">
        <f>H20+K20</f>
        <v>70321663.61</v>
      </c>
      <c r="F20" s="68">
        <f>E20/D20*100</f>
        <v>97.12340965708712</v>
      </c>
      <c r="G20" s="121">
        <v>10699320.5</v>
      </c>
      <c r="H20" s="122">
        <v>9837846</v>
      </c>
      <c r="I20" s="68">
        <f>H20/G20*100</f>
        <v>91.9483251296192</v>
      </c>
      <c r="J20" s="121">
        <v>61705122.32</v>
      </c>
      <c r="K20" s="40">
        <v>60483817.61</v>
      </c>
      <c r="L20" s="68">
        <f>K20/J20*100</f>
        <v>98.0207401523874</v>
      </c>
      <c r="M20" s="121">
        <v>74232443.79</v>
      </c>
      <c r="N20" s="40">
        <v>65349520.39</v>
      </c>
      <c r="O20" s="68">
        <f>N20/M20*100</f>
        <v>88.03363738754261</v>
      </c>
      <c r="P20" s="99">
        <f>D20-M20</f>
        <v>-1828000.9700000137</v>
      </c>
      <c r="Q20" s="41">
        <f>E20-N20</f>
        <v>4972143.219999999</v>
      </c>
      <c r="R20" s="99">
        <v>1830607.37</v>
      </c>
      <c r="S20" s="99">
        <v>6802750.59</v>
      </c>
    </row>
    <row r="21" spans="1:19" ht="18" customHeight="1">
      <c r="A21" s="214" t="s">
        <v>31</v>
      </c>
      <c r="B21" s="214"/>
      <c r="C21" s="214"/>
      <c r="D21" s="48">
        <f>D19+D20</f>
        <v>73272326.14999999</v>
      </c>
      <c r="E21" s="49">
        <f>E19+E20</f>
        <v>71189546.94</v>
      </c>
      <c r="F21" s="30">
        <f>E21/D21*100</f>
        <v>97.15748179505559</v>
      </c>
      <c r="G21" s="48">
        <f>G19+G20</f>
        <v>11043210.5</v>
      </c>
      <c r="H21" s="104">
        <f>H19+H20</f>
        <v>10181736</v>
      </c>
      <c r="I21" s="18">
        <f>H21/G21*100</f>
        <v>92.19905751140033</v>
      </c>
      <c r="J21" s="48">
        <f>J19+J20</f>
        <v>62229115.65</v>
      </c>
      <c r="K21" s="49">
        <f>K19+K20</f>
        <v>61007810.94</v>
      </c>
      <c r="L21" s="18">
        <f>K21/J21*100</f>
        <v>98.03740628925361</v>
      </c>
      <c r="M21" s="48">
        <f>M19+M20</f>
        <v>75100327.12</v>
      </c>
      <c r="N21" s="49">
        <f>N19+N20</f>
        <v>66214542.7</v>
      </c>
      <c r="O21" s="18">
        <f>N21/M21*100</f>
        <v>88.16811489275975</v>
      </c>
      <c r="P21" s="126">
        <f>P19+P20</f>
        <v>-1828000.9700000137</v>
      </c>
      <c r="Q21" s="54">
        <f>Q19+Q20</f>
        <v>4975004.239999998</v>
      </c>
      <c r="R21" s="53">
        <f>SUM(R19:R20)</f>
        <v>1830607.37</v>
      </c>
      <c r="S21" s="53">
        <f>SUM(S19:S20)</f>
        <v>6805611.609999999</v>
      </c>
    </row>
    <row r="22" spans="1:19" ht="18" customHeight="1">
      <c r="A22" s="114"/>
      <c r="B22" s="114"/>
      <c r="C22" s="114"/>
      <c r="D22" s="115"/>
      <c r="E22" s="116"/>
      <c r="F22" s="123"/>
      <c r="G22" s="115"/>
      <c r="H22" s="117"/>
      <c r="I22" s="23"/>
      <c r="J22" s="115"/>
      <c r="K22" s="116"/>
      <c r="L22" s="23"/>
      <c r="M22" s="115"/>
      <c r="N22" s="116"/>
      <c r="O22" s="23"/>
      <c r="P22" s="124"/>
      <c r="Q22" s="119"/>
      <c r="R22" s="118"/>
      <c r="S22" s="118"/>
    </row>
    <row r="23" spans="1:19" ht="18" customHeight="1">
      <c r="A23" s="114"/>
      <c r="B23" s="114"/>
      <c r="C23" s="114"/>
      <c r="D23" s="115"/>
      <c r="E23" s="116"/>
      <c r="F23" s="123"/>
      <c r="G23" s="115"/>
      <c r="H23" s="117"/>
      <c r="I23" s="23"/>
      <c r="J23" s="115"/>
      <c r="K23" s="116"/>
      <c r="L23" s="23"/>
      <c r="M23" s="115"/>
      <c r="N23" s="116"/>
      <c r="O23" s="23"/>
      <c r="P23" s="124"/>
      <c r="Q23" s="119"/>
      <c r="R23" s="118"/>
      <c r="S23" s="118"/>
    </row>
    <row r="24" spans="1:19" ht="18" customHeight="1">
      <c r="A24" s="114"/>
      <c r="B24" s="114"/>
      <c r="C24" s="114"/>
      <c r="D24" s="115"/>
      <c r="E24" s="116"/>
      <c r="F24" s="23"/>
      <c r="G24" s="115"/>
      <c r="H24" s="117"/>
      <c r="I24" s="23"/>
      <c r="J24" s="115"/>
      <c r="K24" s="116"/>
      <c r="L24" s="23"/>
      <c r="M24" s="115"/>
      <c r="N24" s="116"/>
      <c r="O24" s="23"/>
      <c r="P24" s="118"/>
      <c r="Q24" s="119"/>
      <c r="R24" s="118"/>
      <c r="S24" s="118"/>
    </row>
    <row r="25" spans="1:3" ht="12.75">
      <c r="A25" s="120"/>
      <c r="B25" s="120"/>
      <c r="C25" s="120"/>
    </row>
    <row r="26" spans="1:3" ht="12.75">
      <c r="A26" s="120"/>
      <c r="B26" s="120"/>
      <c r="C26" s="120"/>
    </row>
  </sheetData>
  <mergeCells count="21">
    <mergeCell ref="A12:C12"/>
    <mergeCell ref="A13:C13"/>
    <mergeCell ref="A16:C16"/>
    <mergeCell ref="A18:C18"/>
    <mergeCell ref="A17:C17"/>
    <mergeCell ref="A15:C15"/>
    <mergeCell ref="B3:R3"/>
    <mergeCell ref="G7:I8"/>
    <mergeCell ref="J7:L8"/>
    <mergeCell ref="P6:Q8"/>
    <mergeCell ref="R6:S8"/>
    <mergeCell ref="A20:C20"/>
    <mergeCell ref="A21:C21"/>
    <mergeCell ref="A14:C14"/>
    <mergeCell ref="M6:O8"/>
    <mergeCell ref="A6:C9"/>
    <mergeCell ref="G6:L6"/>
    <mergeCell ref="D6:F8"/>
    <mergeCell ref="A19:C19"/>
    <mergeCell ref="A10:C10"/>
    <mergeCell ref="A11:C11"/>
  </mergeCells>
  <printOptions/>
  <pageMargins left="0.3937007874015748" right="0.1968503937007874" top="0.3937007874015748" bottom="0.1968503937007874" header="0.5118110236220472" footer="0.5118110236220472"/>
  <pageSetup horizontalDpi="1200" verticalDpi="12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3"/>
  <sheetViews>
    <sheetView workbookViewId="0" topLeftCell="A10">
      <pane xSplit="18765" topLeftCell="U1" activePane="topLeft" state="split"/>
      <selection pane="topLeft" activeCell="J11" sqref="J11"/>
      <selection pane="topRight" activeCell="U1" sqref="U1"/>
    </sheetView>
  </sheetViews>
  <sheetFormatPr defaultColWidth="9.00390625" defaultRowHeight="12.75"/>
  <cols>
    <col min="2" max="2" width="4.125" style="0" customWidth="1"/>
    <col min="3" max="3" width="1.75390625" style="0" customWidth="1"/>
    <col min="4" max="4" width="11.875" style="0" customWidth="1"/>
    <col min="5" max="5" width="11.00390625" style="0" customWidth="1"/>
    <col min="6" max="6" width="5.00390625" style="0" customWidth="1"/>
    <col min="7" max="7" width="10.625" style="0" customWidth="1"/>
    <col min="8" max="8" width="10.125" style="0" customWidth="1"/>
    <col min="9" max="9" width="10.00390625" style="0" customWidth="1"/>
    <col min="10" max="10" width="9.00390625" style="0" customWidth="1"/>
    <col min="11" max="11" width="8.625" style="0" customWidth="1"/>
    <col min="12" max="12" width="11.75390625" style="0" customWidth="1"/>
    <col min="13" max="13" width="12.125" style="0" customWidth="1"/>
    <col min="14" max="14" width="5.375" style="0" customWidth="1"/>
    <col min="15" max="15" width="10.875" style="0" customWidth="1"/>
    <col min="16" max="16" width="10.125" style="0" customWidth="1"/>
    <col min="17" max="17" width="5.00390625" style="0" customWidth="1"/>
    <col min="18" max="18" width="8.625" style="0" customWidth="1"/>
    <col min="19" max="19" width="8.75390625" style="0" customWidth="1"/>
    <col min="20" max="20" width="5.125" style="0" customWidth="1"/>
    <col min="21" max="22" width="9.375" style="0" customWidth="1"/>
    <col min="23" max="23" width="10.375" style="0" customWidth="1"/>
    <col min="24" max="24" width="5.375" style="0" customWidth="1"/>
    <col min="25" max="25" width="2.875" style="0" customWidth="1"/>
    <col min="26" max="26" width="11.875" style="0" customWidth="1"/>
    <col min="27" max="27" width="11.125" style="0" customWidth="1"/>
    <col min="28" max="28" width="4.875" style="0" customWidth="1"/>
    <col min="29" max="29" width="10.625" style="0" customWidth="1"/>
    <col min="30" max="30" width="10.875" style="0" customWidth="1"/>
    <col min="31" max="31" width="11.00390625" style="0" customWidth="1"/>
    <col min="32" max="32" width="10.75390625" style="0" customWidth="1"/>
  </cols>
  <sheetData>
    <row r="1" spans="4:25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4:25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32" ht="12.75" customHeight="1">
      <c r="A3" s="1"/>
      <c r="B3" s="236" t="s">
        <v>82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/>
      <c r="X3" s="237"/>
      <c r="Y3" s="237"/>
      <c r="Z3" s="237"/>
      <c r="AA3" s="237"/>
      <c r="AB3" s="237"/>
      <c r="AC3" s="237"/>
      <c r="AD3" s="237"/>
      <c r="AE3" s="237"/>
      <c r="AF3" s="237"/>
    </row>
    <row r="4" spans="1:28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"/>
      <c r="AA4" s="1"/>
      <c r="AB4" s="1"/>
    </row>
    <row r="5" spans="1:28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"/>
      <c r="AA5" s="238" t="s">
        <v>56</v>
      </c>
      <c r="AB5" s="239"/>
    </row>
    <row r="6" spans="1:32" ht="22.5" customHeight="1">
      <c r="A6" s="261"/>
      <c r="B6" s="261"/>
      <c r="C6" s="261"/>
      <c r="D6" s="219" t="s">
        <v>16</v>
      </c>
      <c r="E6" s="219"/>
      <c r="F6" s="219"/>
      <c r="G6" s="266" t="s">
        <v>17</v>
      </c>
      <c r="H6" s="267"/>
      <c r="I6" s="267"/>
      <c r="J6" s="267"/>
      <c r="K6" s="267"/>
      <c r="L6" s="267"/>
      <c r="M6" s="267"/>
      <c r="N6" s="267"/>
      <c r="O6" s="95"/>
      <c r="P6" s="95"/>
      <c r="Q6" s="95"/>
      <c r="R6" s="95"/>
      <c r="S6" s="95"/>
      <c r="T6" s="95"/>
      <c r="U6" s="95"/>
      <c r="V6" s="139"/>
      <c r="W6" s="269"/>
      <c r="X6" s="270"/>
      <c r="Y6" s="271"/>
      <c r="Z6" s="219" t="s">
        <v>57</v>
      </c>
      <c r="AA6" s="240"/>
      <c r="AB6" s="240"/>
      <c r="AC6" s="219" t="s">
        <v>58</v>
      </c>
      <c r="AD6" s="240"/>
      <c r="AE6" s="219" t="s">
        <v>59</v>
      </c>
      <c r="AF6" s="240"/>
    </row>
    <row r="7" spans="1:32" ht="12.75" customHeight="1">
      <c r="A7" s="261"/>
      <c r="B7" s="261"/>
      <c r="C7" s="261"/>
      <c r="D7" s="219"/>
      <c r="E7" s="219"/>
      <c r="F7" s="219"/>
      <c r="G7" s="247" t="s">
        <v>18</v>
      </c>
      <c r="H7" s="248"/>
      <c r="I7" s="248"/>
      <c r="J7" s="248"/>
      <c r="K7" s="249"/>
      <c r="L7" s="255" t="s">
        <v>19</v>
      </c>
      <c r="M7" s="256"/>
      <c r="N7" s="257"/>
      <c r="O7" s="226" t="s">
        <v>69</v>
      </c>
      <c r="P7" s="241"/>
      <c r="Q7" s="242"/>
      <c r="R7" s="226" t="s">
        <v>70</v>
      </c>
      <c r="S7" s="241"/>
      <c r="T7" s="242"/>
      <c r="U7" s="226" t="s">
        <v>66</v>
      </c>
      <c r="V7" s="227"/>
      <c r="W7" s="272"/>
      <c r="X7" s="273"/>
      <c r="Y7" s="274"/>
      <c r="Z7" s="219"/>
      <c r="AA7" s="240"/>
      <c r="AB7" s="240"/>
      <c r="AC7" s="219"/>
      <c r="AD7" s="240"/>
      <c r="AE7" s="219"/>
      <c r="AF7" s="240"/>
    </row>
    <row r="8" spans="1:32" ht="50.25" customHeight="1">
      <c r="A8" s="261"/>
      <c r="B8" s="261"/>
      <c r="C8" s="261"/>
      <c r="D8" s="219"/>
      <c r="E8" s="219"/>
      <c r="F8" s="219"/>
      <c r="G8" s="250"/>
      <c r="H8" s="251"/>
      <c r="I8" s="251"/>
      <c r="J8" s="251"/>
      <c r="K8" s="252"/>
      <c r="L8" s="258"/>
      <c r="M8" s="259"/>
      <c r="N8" s="260"/>
      <c r="O8" s="243"/>
      <c r="P8" s="244"/>
      <c r="Q8" s="245"/>
      <c r="R8" s="243"/>
      <c r="S8" s="244"/>
      <c r="T8" s="245"/>
      <c r="U8" s="228"/>
      <c r="V8" s="229"/>
      <c r="W8" s="272"/>
      <c r="X8" s="273"/>
      <c r="Y8" s="274"/>
      <c r="Z8" s="240"/>
      <c r="AA8" s="240"/>
      <c r="AB8" s="240"/>
      <c r="AC8" s="240"/>
      <c r="AD8" s="240"/>
      <c r="AE8" s="240"/>
      <c r="AF8" s="240"/>
    </row>
    <row r="9" spans="1:32" ht="40.5" customHeight="1">
      <c r="A9" s="262"/>
      <c r="B9" s="262"/>
      <c r="C9" s="262"/>
      <c r="D9" s="67"/>
      <c r="E9" s="67"/>
      <c r="F9" s="67"/>
      <c r="G9" s="268" t="s">
        <v>20</v>
      </c>
      <c r="H9" s="278" t="s">
        <v>21</v>
      </c>
      <c r="I9" s="278"/>
      <c r="J9" s="253" t="s">
        <v>22</v>
      </c>
      <c r="K9" s="254"/>
      <c r="L9" s="230"/>
      <c r="M9" s="246"/>
      <c r="N9" s="231"/>
      <c r="O9" s="230"/>
      <c r="P9" s="246"/>
      <c r="Q9" s="231"/>
      <c r="R9" s="230"/>
      <c r="S9" s="246"/>
      <c r="T9" s="231"/>
      <c r="U9" s="230"/>
      <c r="V9" s="231"/>
      <c r="W9" s="272"/>
      <c r="X9" s="273"/>
      <c r="Y9" s="274"/>
      <c r="Z9" s="32"/>
      <c r="AA9" s="32"/>
      <c r="AB9" s="32"/>
      <c r="AC9" s="32"/>
      <c r="AD9" s="32"/>
      <c r="AE9" s="32"/>
      <c r="AF9" s="32"/>
    </row>
    <row r="10" spans="1:32" ht="56.25">
      <c r="A10" s="262"/>
      <c r="B10" s="262"/>
      <c r="C10" s="262"/>
      <c r="D10" s="10" t="s">
        <v>20</v>
      </c>
      <c r="E10" s="10" t="s">
        <v>21</v>
      </c>
      <c r="F10" s="11" t="s">
        <v>22</v>
      </c>
      <c r="G10" s="230"/>
      <c r="H10" s="66" t="s">
        <v>86</v>
      </c>
      <c r="I10" s="65" t="s">
        <v>87</v>
      </c>
      <c r="J10" s="70" t="s">
        <v>93</v>
      </c>
      <c r="K10" s="70" t="s">
        <v>89</v>
      </c>
      <c r="L10" s="10" t="s">
        <v>20</v>
      </c>
      <c r="M10" s="12" t="s">
        <v>21</v>
      </c>
      <c r="N10" s="11" t="s">
        <v>22</v>
      </c>
      <c r="O10" s="10" t="s">
        <v>20</v>
      </c>
      <c r="P10" s="12" t="s">
        <v>21</v>
      </c>
      <c r="Q10" s="11" t="s">
        <v>22</v>
      </c>
      <c r="R10" s="10" t="s">
        <v>20</v>
      </c>
      <c r="S10" s="12" t="s">
        <v>21</v>
      </c>
      <c r="T10" s="11" t="s">
        <v>22</v>
      </c>
      <c r="U10" s="10" t="s">
        <v>20</v>
      </c>
      <c r="V10" s="12" t="s">
        <v>21</v>
      </c>
      <c r="W10" s="275"/>
      <c r="X10" s="276"/>
      <c r="Y10" s="277"/>
      <c r="Z10" s="32" t="s">
        <v>20</v>
      </c>
      <c r="AA10" s="32" t="s">
        <v>21</v>
      </c>
      <c r="AB10" s="33" t="s">
        <v>22</v>
      </c>
      <c r="AC10" s="32" t="s">
        <v>20</v>
      </c>
      <c r="AD10" s="32" t="s">
        <v>21</v>
      </c>
      <c r="AE10" s="32" t="s">
        <v>60</v>
      </c>
      <c r="AF10" s="32" t="s">
        <v>91</v>
      </c>
    </row>
    <row r="11" spans="1:32" ht="15.75" customHeight="1">
      <c r="A11" s="223" t="s">
        <v>46</v>
      </c>
      <c r="B11" s="224"/>
      <c r="C11" s="225"/>
      <c r="D11" s="56">
        <f>G11+L11</f>
        <v>2535898</v>
      </c>
      <c r="E11" s="72">
        <f>I11+M11</f>
        <v>2554938.18</v>
      </c>
      <c r="F11" s="17">
        <f aca="true" t="shared" si="0" ref="F11:F19">E11/D11*100</f>
        <v>100.75082594016007</v>
      </c>
      <c r="G11" s="56">
        <v>453140</v>
      </c>
      <c r="H11" s="72">
        <v>481340.97</v>
      </c>
      <c r="I11" s="72">
        <v>472180.18</v>
      </c>
      <c r="J11" s="37">
        <f>I11/H11*100</f>
        <v>98.09681897636929</v>
      </c>
      <c r="K11" s="37">
        <f>I11/G11*100</f>
        <v>104.20183166350354</v>
      </c>
      <c r="L11" s="56">
        <v>2082758</v>
      </c>
      <c r="M11" s="74">
        <v>2082758</v>
      </c>
      <c r="N11" s="17">
        <f aca="true" t="shared" si="1" ref="N11:N19">M11/L11*100</f>
        <v>100</v>
      </c>
      <c r="O11" s="63">
        <v>1333800</v>
      </c>
      <c r="P11" s="63">
        <v>1333800</v>
      </c>
      <c r="Q11" s="17">
        <f aca="true" t="shared" si="2" ref="Q11:Q19">P11/O11*100</f>
        <v>100</v>
      </c>
      <c r="R11" s="63">
        <v>74980</v>
      </c>
      <c r="S11" s="63">
        <v>74980</v>
      </c>
      <c r="T11" s="17">
        <f aca="true" t="shared" si="3" ref="T11:T20">S11/R11*100</f>
        <v>100</v>
      </c>
      <c r="U11" s="137"/>
      <c r="V11" s="17"/>
      <c r="W11" s="223" t="s">
        <v>46</v>
      </c>
      <c r="X11" s="224"/>
      <c r="Y11" s="225"/>
      <c r="Z11" s="59">
        <v>2559878.51</v>
      </c>
      <c r="AA11" s="76">
        <v>2554932.28</v>
      </c>
      <c r="AB11" s="34">
        <f>AA11/Z11*100</f>
        <v>99.80677872091672</v>
      </c>
      <c r="AC11" s="35">
        <f aca="true" t="shared" si="4" ref="AC11:AC22">D11-Z11</f>
        <v>-23980.509999999776</v>
      </c>
      <c r="AD11" s="28">
        <f aca="true" t="shared" si="5" ref="AD11:AD22">E11-AA11</f>
        <v>5.900000000372529</v>
      </c>
      <c r="AE11" s="35">
        <v>23980.51</v>
      </c>
      <c r="AF11" s="35">
        <v>23986.41</v>
      </c>
    </row>
    <row r="12" spans="1:32" ht="15.75" customHeight="1">
      <c r="A12" s="223" t="s">
        <v>47</v>
      </c>
      <c r="B12" s="224"/>
      <c r="C12" s="225"/>
      <c r="D12" s="56">
        <f aca="true" t="shared" si="6" ref="D12:D20">G12+L12</f>
        <v>6602049</v>
      </c>
      <c r="E12" s="72">
        <f aca="true" t="shared" si="7" ref="E12:E20">I12+M12</f>
        <v>6628529.87</v>
      </c>
      <c r="F12" s="17">
        <f t="shared" si="0"/>
        <v>100.40110077947013</v>
      </c>
      <c r="G12" s="56">
        <v>533340</v>
      </c>
      <c r="H12" s="72">
        <v>591922.29</v>
      </c>
      <c r="I12" s="72">
        <v>559820.87</v>
      </c>
      <c r="J12" s="37">
        <f aca="true" t="shared" si="8" ref="J12:J22">I12/H12*100</f>
        <v>94.5767509447904</v>
      </c>
      <c r="K12" s="37">
        <f aca="true" t="shared" si="9" ref="K12:K22">I12/G12*100</f>
        <v>104.96510106123674</v>
      </c>
      <c r="L12" s="56">
        <v>6068709</v>
      </c>
      <c r="M12" s="74">
        <v>6068709</v>
      </c>
      <c r="N12" s="17">
        <f t="shared" si="1"/>
        <v>100</v>
      </c>
      <c r="O12" s="63">
        <v>2063200</v>
      </c>
      <c r="P12" s="63">
        <v>2063200</v>
      </c>
      <c r="Q12" s="17">
        <f t="shared" si="2"/>
        <v>100</v>
      </c>
      <c r="R12" s="63">
        <v>406190</v>
      </c>
      <c r="S12" s="63">
        <v>406190</v>
      </c>
      <c r="T12" s="17">
        <f t="shared" si="3"/>
        <v>100</v>
      </c>
      <c r="U12" s="137"/>
      <c r="V12" s="17"/>
      <c r="W12" s="223" t="s">
        <v>47</v>
      </c>
      <c r="X12" s="224"/>
      <c r="Y12" s="225"/>
      <c r="Z12" s="59">
        <v>6656174.59</v>
      </c>
      <c r="AA12" s="76">
        <v>6651579.77</v>
      </c>
      <c r="AB12" s="34">
        <f aca="true" t="shared" si="10" ref="AB12:AB22">AA12/Z12*100</f>
        <v>99.9309690583101</v>
      </c>
      <c r="AC12" s="35">
        <f t="shared" si="4"/>
        <v>-54125.58999999985</v>
      </c>
      <c r="AD12" s="28">
        <f t="shared" si="5"/>
        <v>-23049.89999999944</v>
      </c>
      <c r="AE12" s="35">
        <v>54125.59</v>
      </c>
      <c r="AF12" s="35">
        <v>31075.69</v>
      </c>
    </row>
    <row r="13" spans="1:32" ht="14.25" customHeight="1">
      <c r="A13" s="223" t="s">
        <v>23</v>
      </c>
      <c r="B13" s="224"/>
      <c r="C13" s="225"/>
      <c r="D13" s="56">
        <f t="shared" si="6"/>
        <v>5056657</v>
      </c>
      <c r="E13" s="72">
        <f t="shared" si="7"/>
        <v>5126330.61</v>
      </c>
      <c r="F13" s="17">
        <f t="shared" si="0"/>
        <v>101.37785912708732</v>
      </c>
      <c r="G13" s="56">
        <v>1095690</v>
      </c>
      <c r="H13" s="72">
        <v>1065841.45</v>
      </c>
      <c r="I13" s="72">
        <v>1165363.61</v>
      </c>
      <c r="J13" s="37">
        <f t="shared" si="8"/>
        <v>109.33742631232816</v>
      </c>
      <c r="K13" s="37">
        <f t="shared" si="9"/>
        <v>106.35887979264209</v>
      </c>
      <c r="L13" s="56">
        <v>3960967</v>
      </c>
      <c r="M13" s="74">
        <v>3960967</v>
      </c>
      <c r="N13" s="17">
        <f t="shared" si="1"/>
        <v>100</v>
      </c>
      <c r="O13" s="63">
        <v>2197200</v>
      </c>
      <c r="P13" s="63">
        <v>2197200</v>
      </c>
      <c r="Q13" s="17">
        <f t="shared" si="2"/>
        <v>100</v>
      </c>
      <c r="R13" s="63">
        <v>281523</v>
      </c>
      <c r="S13" s="63">
        <v>281523</v>
      </c>
      <c r="T13" s="17">
        <f t="shared" si="3"/>
        <v>100</v>
      </c>
      <c r="U13" s="137"/>
      <c r="V13" s="17"/>
      <c r="W13" s="223" t="s">
        <v>23</v>
      </c>
      <c r="X13" s="224"/>
      <c r="Y13" s="225"/>
      <c r="Z13" s="59">
        <v>5228074.69</v>
      </c>
      <c r="AA13" s="76">
        <v>5189415.54</v>
      </c>
      <c r="AB13" s="34">
        <f t="shared" si="10"/>
        <v>99.26054709826649</v>
      </c>
      <c r="AC13" s="35">
        <f t="shared" si="4"/>
        <v>-171417.6900000004</v>
      </c>
      <c r="AD13" s="28">
        <f t="shared" si="5"/>
        <v>-63084.9299999997</v>
      </c>
      <c r="AE13" s="35">
        <v>171417.69</v>
      </c>
      <c r="AF13" s="35">
        <v>108332.76</v>
      </c>
    </row>
    <row r="14" spans="1:32" ht="13.5" customHeight="1">
      <c r="A14" s="223" t="s">
        <v>24</v>
      </c>
      <c r="B14" s="224"/>
      <c r="C14" s="225"/>
      <c r="D14" s="56">
        <f t="shared" si="6"/>
        <v>5465111</v>
      </c>
      <c r="E14" s="72">
        <f t="shared" si="7"/>
        <v>5580087.41</v>
      </c>
      <c r="F14" s="17">
        <f t="shared" si="0"/>
        <v>102.10382570454652</v>
      </c>
      <c r="G14" s="56">
        <v>876640</v>
      </c>
      <c r="H14" s="72">
        <v>842627.58</v>
      </c>
      <c r="I14" s="72">
        <v>991616.41</v>
      </c>
      <c r="J14" s="37">
        <f t="shared" si="8"/>
        <v>117.68145661693154</v>
      </c>
      <c r="K14" s="37">
        <f t="shared" si="9"/>
        <v>113.11557880087608</v>
      </c>
      <c r="L14" s="56">
        <v>4588471</v>
      </c>
      <c r="M14" s="74">
        <v>4588471</v>
      </c>
      <c r="N14" s="17">
        <f t="shared" si="1"/>
        <v>100</v>
      </c>
      <c r="O14" s="63">
        <v>2722300</v>
      </c>
      <c r="P14" s="63">
        <v>2722300</v>
      </c>
      <c r="Q14" s="17">
        <f t="shared" si="2"/>
        <v>100</v>
      </c>
      <c r="R14" s="63">
        <v>186080</v>
      </c>
      <c r="S14" s="63">
        <v>186080</v>
      </c>
      <c r="T14" s="17">
        <f t="shared" si="3"/>
        <v>100</v>
      </c>
      <c r="U14" s="137"/>
      <c r="V14" s="17"/>
      <c r="W14" s="223" t="s">
        <v>24</v>
      </c>
      <c r="X14" s="224"/>
      <c r="Y14" s="225"/>
      <c r="Z14" s="59">
        <v>5520957.28</v>
      </c>
      <c r="AA14" s="76">
        <v>5473911.19</v>
      </c>
      <c r="AB14" s="34">
        <f t="shared" si="10"/>
        <v>99.14786353862169</v>
      </c>
      <c r="AC14" s="35">
        <f t="shared" si="4"/>
        <v>-55846.28000000026</v>
      </c>
      <c r="AD14" s="28">
        <f t="shared" si="5"/>
        <v>106176.21999999974</v>
      </c>
      <c r="AE14" s="35">
        <v>55846.28</v>
      </c>
      <c r="AF14" s="35">
        <v>162022.5</v>
      </c>
    </row>
    <row r="15" spans="1:32" ht="15" customHeight="1">
      <c r="A15" s="223" t="s">
        <v>25</v>
      </c>
      <c r="B15" s="224"/>
      <c r="C15" s="225"/>
      <c r="D15" s="56">
        <f t="shared" si="6"/>
        <v>3968699</v>
      </c>
      <c r="E15" s="72">
        <f t="shared" si="7"/>
        <v>3986280.51</v>
      </c>
      <c r="F15" s="17">
        <f t="shared" si="0"/>
        <v>100.44300436994591</v>
      </c>
      <c r="G15" s="56">
        <v>494464</v>
      </c>
      <c r="H15" s="72">
        <v>494842.8</v>
      </c>
      <c r="I15" s="72">
        <v>512045.51</v>
      </c>
      <c r="J15" s="37">
        <f t="shared" si="8"/>
        <v>103.47639896953133</v>
      </c>
      <c r="K15" s="37">
        <f t="shared" si="9"/>
        <v>103.55567038247474</v>
      </c>
      <c r="L15" s="56">
        <v>3474235</v>
      </c>
      <c r="M15" s="74">
        <v>3474235</v>
      </c>
      <c r="N15" s="17">
        <f>M15/L15*100</f>
        <v>100</v>
      </c>
      <c r="O15" s="63">
        <v>1706200</v>
      </c>
      <c r="P15" s="63">
        <v>1706200</v>
      </c>
      <c r="Q15" s="17">
        <f>P15/O15*100</f>
        <v>100</v>
      </c>
      <c r="R15" s="63">
        <v>103167</v>
      </c>
      <c r="S15" s="63">
        <v>103167</v>
      </c>
      <c r="T15" s="17">
        <f>S15/R15*100</f>
        <v>100</v>
      </c>
      <c r="U15" s="137"/>
      <c r="V15" s="17"/>
      <c r="W15" s="223" t="s">
        <v>25</v>
      </c>
      <c r="X15" s="224"/>
      <c r="Y15" s="225"/>
      <c r="Z15" s="59">
        <v>4210700.04</v>
      </c>
      <c r="AA15" s="76">
        <v>4121954.16</v>
      </c>
      <c r="AB15" s="34">
        <f t="shared" si="10"/>
        <v>97.8923723096647</v>
      </c>
      <c r="AC15" s="35">
        <f t="shared" si="4"/>
        <v>-242001.04000000004</v>
      </c>
      <c r="AD15" s="28">
        <f t="shared" si="5"/>
        <v>-135673.65000000037</v>
      </c>
      <c r="AE15" s="35">
        <v>242001.04</v>
      </c>
      <c r="AF15" s="35">
        <v>106327.39</v>
      </c>
    </row>
    <row r="16" spans="1:32" ht="13.5" customHeight="1">
      <c r="A16" s="223" t="s">
        <v>26</v>
      </c>
      <c r="B16" s="224"/>
      <c r="C16" s="225"/>
      <c r="D16" s="56">
        <f t="shared" si="6"/>
        <v>8955288</v>
      </c>
      <c r="E16" s="72">
        <f t="shared" si="7"/>
        <v>9061870.28</v>
      </c>
      <c r="F16" s="17">
        <f t="shared" si="0"/>
        <v>101.19016027178577</v>
      </c>
      <c r="G16" s="56">
        <v>951810</v>
      </c>
      <c r="H16" s="72">
        <v>969670.78</v>
      </c>
      <c r="I16" s="72">
        <v>1058392.28</v>
      </c>
      <c r="J16" s="37">
        <f t="shared" si="8"/>
        <v>109.14965180243958</v>
      </c>
      <c r="K16" s="37">
        <f t="shared" si="9"/>
        <v>111.19785251258129</v>
      </c>
      <c r="L16" s="56">
        <v>8003478</v>
      </c>
      <c r="M16" s="74">
        <v>8003478</v>
      </c>
      <c r="N16" s="17">
        <f t="shared" si="1"/>
        <v>100</v>
      </c>
      <c r="O16" s="63">
        <v>2168300</v>
      </c>
      <c r="P16" s="63">
        <v>2168300</v>
      </c>
      <c r="Q16" s="17">
        <f t="shared" si="2"/>
        <v>100</v>
      </c>
      <c r="R16" s="63">
        <v>507630</v>
      </c>
      <c r="S16" s="63">
        <v>507630</v>
      </c>
      <c r="T16" s="17">
        <f t="shared" si="3"/>
        <v>100</v>
      </c>
      <c r="U16" s="137"/>
      <c r="V16" s="17"/>
      <c r="W16" s="223" t="s">
        <v>26</v>
      </c>
      <c r="X16" s="224"/>
      <c r="Y16" s="225"/>
      <c r="Z16" s="59">
        <v>9029872.03</v>
      </c>
      <c r="AA16" s="76">
        <v>9025640.55</v>
      </c>
      <c r="AB16" s="34">
        <f t="shared" si="10"/>
        <v>99.95313909227129</v>
      </c>
      <c r="AC16" s="35">
        <f t="shared" si="4"/>
        <v>-74584.02999999933</v>
      </c>
      <c r="AD16" s="28">
        <f t="shared" si="5"/>
        <v>36229.729999998584</v>
      </c>
      <c r="AE16" s="35">
        <v>74584.03</v>
      </c>
      <c r="AF16" s="35">
        <v>110813.76</v>
      </c>
    </row>
    <row r="17" spans="1:32" ht="13.5" customHeight="1">
      <c r="A17" s="223" t="s">
        <v>27</v>
      </c>
      <c r="B17" s="224"/>
      <c r="C17" s="225"/>
      <c r="D17" s="56">
        <f t="shared" si="6"/>
        <v>2694849.67</v>
      </c>
      <c r="E17" s="72">
        <f t="shared" si="7"/>
        <v>2725476.8</v>
      </c>
      <c r="F17" s="17">
        <f t="shared" si="0"/>
        <v>101.13650606714548</v>
      </c>
      <c r="G17" s="56">
        <v>576068.67</v>
      </c>
      <c r="H17" s="72">
        <v>514166.94</v>
      </c>
      <c r="I17" s="72">
        <v>606695.8</v>
      </c>
      <c r="J17" s="37">
        <f t="shared" si="8"/>
        <v>117.99587892601575</v>
      </c>
      <c r="K17" s="37">
        <f t="shared" si="9"/>
        <v>105.31657623387156</v>
      </c>
      <c r="L17" s="56">
        <v>2118781</v>
      </c>
      <c r="M17" s="74">
        <v>2118781</v>
      </c>
      <c r="N17" s="17">
        <f t="shared" si="1"/>
        <v>100</v>
      </c>
      <c r="O17" s="63">
        <v>1313500</v>
      </c>
      <c r="P17" s="63">
        <v>1313500</v>
      </c>
      <c r="Q17" s="17">
        <f t="shared" si="2"/>
        <v>100</v>
      </c>
      <c r="R17" s="63">
        <v>51970</v>
      </c>
      <c r="S17" s="63">
        <v>51970</v>
      </c>
      <c r="T17" s="17">
        <f t="shared" si="3"/>
        <v>100</v>
      </c>
      <c r="U17" s="137"/>
      <c r="V17" s="17"/>
      <c r="W17" s="223" t="s">
        <v>27</v>
      </c>
      <c r="X17" s="224"/>
      <c r="Y17" s="225"/>
      <c r="Z17" s="59">
        <v>2724210.89</v>
      </c>
      <c r="AA17" s="76">
        <v>2703611.03</v>
      </c>
      <c r="AB17" s="34">
        <f t="shared" si="10"/>
        <v>99.2438228598374</v>
      </c>
      <c r="AC17" s="35">
        <f t="shared" si="4"/>
        <v>-29361.220000000205</v>
      </c>
      <c r="AD17" s="28">
        <f t="shared" si="5"/>
        <v>21865.77000000002</v>
      </c>
      <c r="AE17" s="35">
        <v>29361.22</v>
      </c>
      <c r="AF17" s="35">
        <v>51226.99</v>
      </c>
    </row>
    <row r="18" spans="1:32" ht="14.25" customHeight="1">
      <c r="A18" s="223" t="s">
        <v>28</v>
      </c>
      <c r="B18" s="224"/>
      <c r="C18" s="225"/>
      <c r="D18" s="56">
        <f t="shared" si="6"/>
        <v>19079865.689999998</v>
      </c>
      <c r="E18" s="72">
        <f t="shared" si="7"/>
        <v>19320920.1</v>
      </c>
      <c r="F18" s="17">
        <f t="shared" si="0"/>
        <v>101.26339678652113</v>
      </c>
      <c r="G18" s="56">
        <v>5588915</v>
      </c>
      <c r="H18" s="72">
        <v>4991399.46</v>
      </c>
      <c r="I18" s="72">
        <v>5829969.41</v>
      </c>
      <c r="J18" s="37">
        <f t="shared" si="8"/>
        <v>116.80029732583255</v>
      </c>
      <c r="K18" s="37">
        <f t="shared" si="9"/>
        <v>104.31308062477243</v>
      </c>
      <c r="L18" s="56">
        <v>13490950.69</v>
      </c>
      <c r="M18" s="74">
        <v>13490950.69</v>
      </c>
      <c r="N18" s="17">
        <f t="shared" si="1"/>
        <v>100</v>
      </c>
      <c r="O18" s="63">
        <v>1585100</v>
      </c>
      <c r="P18" s="63">
        <v>1585100</v>
      </c>
      <c r="Q18" s="17">
        <f t="shared" si="2"/>
        <v>100</v>
      </c>
      <c r="R18" s="63">
        <v>1248560</v>
      </c>
      <c r="S18" s="63">
        <v>1248560</v>
      </c>
      <c r="T18" s="17">
        <f t="shared" si="3"/>
        <v>100</v>
      </c>
      <c r="U18" s="137"/>
      <c r="V18" s="17"/>
      <c r="W18" s="223" t="s">
        <v>28</v>
      </c>
      <c r="X18" s="224"/>
      <c r="Y18" s="225"/>
      <c r="Z18" s="59">
        <v>19597363.29</v>
      </c>
      <c r="AA18" s="76">
        <v>19574741.17</v>
      </c>
      <c r="AB18" s="34">
        <f t="shared" si="10"/>
        <v>99.88456549146314</v>
      </c>
      <c r="AC18" s="35">
        <f t="shared" si="4"/>
        <v>-517497.6000000015</v>
      </c>
      <c r="AD18" s="28">
        <f t="shared" si="5"/>
        <v>-253821.0700000003</v>
      </c>
      <c r="AE18" s="35">
        <v>517497.6</v>
      </c>
      <c r="AF18" s="35">
        <v>263676.53</v>
      </c>
    </row>
    <row r="19" spans="1:32" ht="14.25" customHeight="1">
      <c r="A19" s="223" t="s">
        <v>29</v>
      </c>
      <c r="B19" s="224"/>
      <c r="C19" s="225"/>
      <c r="D19" s="56">
        <f t="shared" si="6"/>
        <v>6162951</v>
      </c>
      <c r="E19" s="72">
        <f t="shared" si="7"/>
        <v>6215797.1</v>
      </c>
      <c r="F19" s="17">
        <f t="shared" si="0"/>
        <v>100.85748045051794</v>
      </c>
      <c r="G19" s="56">
        <v>1360460</v>
      </c>
      <c r="H19" s="72">
        <v>1841910.76</v>
      </c>
      <c r="I19" s="72">
        <v>1413306.1</v>
      </c>
      <c r="J19" s="37">
        <f t="shared" si="8"/>
        <v>76.7304329119615</v>
      </c>
      <c r="K19" s="37">
        <f t="shared" si="9"/>
        <v>103.88442879614249</v>
      </c>
      <c r="L19" s="56">
        <v>4802491</v>
      </c>
      <c r="M19" s="74">
        <v>4802491</v>
      </c>
      <c r="N19" s="17">
        <f t="shared" si="1"/>
        <v>100</v>
      </c>
      <c r="O19" s="63">
        <v>3035500</v>
      </c>
      <c r="P19" s="63">
        <v>3035500</v>
      </c>
      <c r="Q19" s="17">
        <f t="shared" si="2"/>
        <v>100</v>
      </c>
      <c r="R19" s="63">
        <v>81700</v>
      </c>
      <c r="S19" s="63">
        <v>81700</v>
      </c>
      <c r="T19" s="17">
        <f t="shared" si="3"/>
        <v>100</v>
      </c>
      <c r="U19" s="137"/>
      <c r="V19" s="17"/>
      <c r="W19" s="223" t="s">
        <v>29</v>
      </c>
      <c r="X19" s="224"/>
      <c r="Y19" s="225"/>
      <c r="Z19" s="59">
        <v>6351001.1</v>
      </c>
      <c r="AA19" s="76">
        <v>6317368.01</v>
      </c>
      <c r="AB19" s="34">
        <f t="shared" si="10"/>
        <v>99.47042852818905</v>
      </c>
      <c r="AC19" s="35">
        <f t="shared" si="4"/>
        <v>-188050.09999999963</v>
      </c>
      <c r="AD19" s="28">
        <f t="shared" si="5"/>
        <v>-101570.91000000015</v>
      </c>
      <c r="AE19" s="35">
        <v>188050.1</v>
      </c>
      <c r="AF19" s="35">
        <v>86479.19</v>
      </c>
    </row>
    <row r="20" spans="1:32" ht="13.5" customHeight="1">
      <c r="A20" s="223" t="s">
        <v>44</v>
      </c>
      <c r="B20" s="224"/>
      <c r="C20" s="225"/>
      <c r="D20" s="58">
        <f t="shared" si="6"/>
        <v>60521368.36</v>
      </c>
      <c r="E20" s="62">
        <f t="shared" si="7"/>
        <v>61200230.86</v>
      </c>
      <c r="F20" s="17">
        <f>E20/D20*100</f>
        <v>101.12169060018921</v>
      </c>
      <c r="G20" s="57">
        <f>SUM(G11:G19)</f>
        <v>11930527.67</v>
      </c>
      <c r="H20" s="62">
        <f>SUM(H11:H19)</f>
        <v>11793723.03</v>
      </c>
      <c r="I20" s="62">
        <f>SUM(I11:I19)</f>
        <v>12609390.17</v>
      </c>
      <c r="J20" s="38">
        <f t="shared" si="8"/>
        <v>106.9161123923732</v>
      </c>
      <c r="K20" s="38">
        <f t="shared" si="9"/>
        <v>105.6901297141034</v>
      </c>
      <c r="L20" s="57">
        <f>SUM(L11:L19)</f>
        <v>48590840.69</v>
      </c>
      <c r="M20" s="73">
        <f>SUM(M11:M19)</f>
        <v>48590840.69</v>
      </c>
      <c r="N20" s="17">
        <f>M20/L20*100</f>
        <v>100</v>
      </c>
      <c r="O20" s="64">
        <f>O11+O12+O13+O14+O15+O16+O17+O18+O19</f>
        <v>18125100</v>
      </c>
      <c r="P20" s="112">
        <f>SUM(P11:P19)</f>
        <v>18125100</v>
      </c>
      <c r="Q20" s="17">
        <f>P20/O20*100</f>
        <v>100</v>
      </c>
      <c r="R20" s="64">
        <f>R11+R12+R13+R14+R15+R16+R17+R18+R19</f>
        <v>2941800</v>
      </c>
      <c r="S20" s="112">
        <f>S11+S12+S13+S14+S15+S16+S17+S18+S19</f>
        <v>2941800</v>
      </c>
      <c r="T20" s="17">
        <f t="shared" si="3"/>
        <v>100</v>
      </c>
      <c r="U20" s="137"/>
      <c r="V20" s="17"/>
      <c r="W20" s="223" t="s">
        <v>44</v>
      </c>
      <c r="X20" s="224"/>
      <c r="Y20" s="225"/>
      <c r="Z20" s="60">
        <f>Z11+Z12+Z13+Z14+Z15+Z16+Z17+Z18+Z19</f>
        <v>61878232.42</v>
      </c>
      <c r="AA20" s="75">
        <f>SUM(AA11:AA19)</f>
        <v>61613153.7</v>
      </c>
      <c r="AB20" s="34">
        <f t="shared" si="10"/>
        <v>99.57161232693143</v>
      </c>
      <c r="AC20" s="36">
        <f t="shared" si="4"/>
        <v>-1356864.0600000024</v>
      </c>
      <c r="AD20" s="29">
        <f t="shared" si="5"/>
        <v>-412922.8400000036</v>
      </c>
      <c r="AE20" s="36">
        <f>SUM(AE11:AE19)</f>
        <v>1356864.06</v>
      </c>
      <c r="AF20" s="36">
        <f>SUM(AF11:AF19)</f>
        <v>943941.22</v>
      </c>
    </row>
    <row r="21" spans="1:32" ht="18.75" customHeight="1">
      <c r="A21" s="223" t="s">
        <v>30</v>
      </c>
      <c r="B21" s="224"/>
      <c r="C21" s="225"/>
      <c r="D21" s="74">
        <f>G21+L21+U21</f>
        <v>292902049.32000005</v>
      </c>
      <c r="E21" s="72">
        <f>I21+M21+V21</f>
        <v>294422511.22</v>
      </c>
      <c r="F21" s="37">
        <f>E21/D21*100</f>
        <v>100.51910251346136</v>
      </c>
      <c r="G21" s="74">
        <v>43671200</v>
      </c>
      <c r="H21" s="72">
        <v>46133341.61</v>
      </c>
      <c r="I21" s="72">
        <v>45453946.9</v>
      </c>
      <c r="J21" s="37">
        <f t="shared" si="8"/>
        <v>98.5273238697005</v>
      </c>
      <c r="K21" s="37">
        <f t="shared" si="9"/>
        <v>104.0822026873546</v>
      </c>
      <c r="L21" s="74">
        <v>250654914.46</v>
      </c>
      <c r="M21" s="74">
        <v>250392629.46</v>
      </c>
      <c r="N21" s="37">
        <f>M21/L21*100</f>
        <v>99.89536012068024</v>
      </c>
      <c r="O21" s="96">
        <v>38601700</v>
      </c>
      <c r="P21" s="113">
        <v>38601700</v>
      </c>
      <c r="Q21" s="37">
        <f>P21/O21*100</f>
        <v>100</v>
      </c>
      <c r="R21" s="96">
        <v>0</v>
      </c>
      <c r="S21" s="113">
        <v>0</v>
      </c>
      <c r="T21" s="37">
        <v>0</v>
      </c>
      <c r="U21" s="138">
        <v>-1424065.14</v>
      </c>
      <c r="V21" s="72">
        <v>-1424065.14</v>
      </c>
      <c r="W21" s="223" t="s">
        <v>30</v>
      </c>
      <c r="X21" s="224"/>
      <c r="Y21" s="225"/>
      <c r="Z21" s="97">
        <v>298910530.46</v>
      </c>
      <c r="AA21" s="76">
        <v>297811665.7</v>
      </c>
      <c r="AB21" s="98">
        <f t="shared" si="10"/>
        <v>99.63237669870348</v>
      </c>
      <c r="AC21" s="35">
        <f t="shared" si="4"/>
        <v>-6008481.139999926</v>
      </c>
      <c r="AD21" s="28">
        <f t="shared" si="5"/>
        <v>-3389154.4799999595</v>
      </c>
      <c r="AE21" s="35">
        <v>6048359.46</v>
      </c>
      <c r="AF21" s="35">
        <v>2659204.98</v>
      </c>
    </row>
    <row r="22" spans="1:32" ht="24" customHeight="1">
      <c r="A22" s="286" t="s">
        <v>31</v>
      </c>
      <c r="B22" s="287"/>
      <c r="C22" s="288"/>
      <c r="D22" s="141">
        <f>D20+D21-M20</f>
        <v>304832576.99000007</v>
      </c>
      <c r="E22" s="142">
        <f>E20+E21-M20</f>
        <v>307031901.39000005</v>
      </c>
      <c r="F22" s="143">
        <f>E22/D22*100</f>
        <v>100.7214860110152</v>
      </c>
      <c r="G22" s="144">
        <f>G20+G21</f>
        <v>55601727.67</v>
      </c>
      <c r="H22" s="142">
        <f>SUM(H20:H21)</f>
        <v>57927064.64</v>
      </c>
      <c r="I22" s="142">
        <f>SUM(I20:I21)</f>
        <v>58063337.07</v>
      </c>
      <c r="J22" s="145">
        <f t="shared" si="8"/>
        <v>100.23524829170422</v>
      </c>
      <c r="K22" s="145">
        <f t="shared" si="9"/>
        <v>104.42721746815103</v>
      </c>
      <c r="L22" s="144">
        <f>L21</f>
        <v>250654914.46</v>
      </c>
      <c r="M22" s="146">
        <f>M21</f>
        <v>250392629.46</v>
      </c>
      <c r="N22" s="143">
        <f>M22/L22*100</f>
        <v>99.89536012068024</v>
      </c>
      <c r="O22" s="147">
        <f>O21</f>
        <v>38601700</v>
      </c>
      <c r="P22" s="148">
        <f>P21</f>
        <v>38601700</v>
      </c>
      <c r="Q22" s="143">
        <f>P22/O22*100</f>
        <v>100</v>
      </c>
      <c r="R22" s="147">
        <f>R21</f>
        <v>0</v>
      </c>
      <c r="S22" s="148">
        <f>S21</f>
        <v>0</v>
      </c>
      <c r="T22" s="143">
        <v>0</v>
      </c>
      <c r="U22" s="149">
        <f>U21</f>
        <v>-1424065.14</v>
      </c>
      <c r="V22" s="142">
        <f>V21</f>
        <v>-1424065.14</v>
      </c>
      <c r="W22" s="233" t="s">
        <v>31</v>
      </c>
      <c r="X22" s="234"/>
      <c r="Y22" s="235"/>
      <c r="Z22" s="150">
        <f>Z20+Z21-L20</f>
        <v>312197922.19</v>
      </c>
      <c r="AA22" s="151">
        <f>AA20+AA21-M20</f>
        <v>310833978.71</v>
      </c>
      <c r="AB22" s="152">
        <f t="shared" si="10"/>
        <v>99.56311577270206</v>
      </c>
      <c r="AC22" s="153">
        <f t="shared" si="4"/>
        <v>-7365345.1999999285</v>
      </c>
      <c r="AD22" s="154">
        <f t="shared" si="5"/>
        <v>-3802077.3199999332</v>
      </c>
      <c r="AE22" s="153">
        <f>SUM(AE20:AE21)</f>
        <v>7405223.52</v>
      </c>
      <c r="AF22" s="153">
        <f>SUM(AF20:AF21)</f>
        <v>3603146.2</v>
      </c>
    </row>
    <row r="23" spans="1:32" ht="57.75" customHeight="1">
      <c r="A23" s="232" t="s">
        <v>92</v>
      </c>
      <c r="B23" s="232"/>
      <c r="C23" s="232"/>
      <c r="D23" s="29">
        <v>303103963.99</v>
      </c>
      <c r="E23" s="29">
        <v>305303288.39</v>
      </c>
      <c r="F23" s="155">
        <f>E23/D23*100</f>
        <v>100.72560067214182</v>
      </c>
      <c r="G23" s="57">
        <v>55601727.67</v>
      </c>
      <c r="H23" s="62">
        <v>57927064.64</v>
      </c>
      <c r="I23" s="62">
        <v>58063337.07</v>
      </c>
      <c r="J23" s="38">
        <f>I23/H23*100</f>
        <v>100.23524829170422</v>
      </c>
      <c r="K23" s="38">
        <f>I23/G23*100</f>
        <v>104.42721746815103</v>
      </c>
      <c r="L23" s="29">
        <v>248926301.46</v>
      </c>
      <c r="M23" s="29">
        <v>248664016.46</v>
      </c>
      <c r="N23" s="155">
        <f>M23/L23*100</f>
        <v>99.89463347245284</v>
      </c>
      <c r="O23" s="29"/>
      <c r="P23" s="29"/>
      <c r="Q23" s="29"/>
      <c r="R23" s="29"/>
      <c r="S23" s="29"/>
      <c r="T23" s="29"/>
      <c r="U23" s="29">
        <v>-1424065.14</v>
      </c>
      <c r="V23" s="29">
        <v>-1424065.14</v>
      </c>
      <c r="W23" s="232" t="s">
        <v>92</v>
      </c>
      <c r="X23" s="232"/>
      <c r="Y23" s="232"/>
      <c r="Z23" s="29">
        <v>310469309.19</v>
      </c>
      <c r="AA23" s="29">
        <v>309105365.71</v>
      </c>
      <c r="AB23" s="156">
        <f>AA23/Z23*100</f>
        <v>99.56068331405817</v>
      </c>
      <c r="AC23" s="36">
        <f>D23-Z23</f>
        <v>-7365345.199999988</v>
      </c>
      <c r="AD23" s="29">
        <f>AD22</f>
        <v>-3802077.3199999332</v>
      </c>
      <c r="AE23" s="36">
        <f>AE22</f>
        <v>7405223.52</v>
      </c>
      <c r="AF23" s="36">
        <f>AF22</f>
        <v>3603146.2</v>
      </c>
    </row>
    <row r="24" spans="1:28" ht="14.25" customHeight="1">
      <c r="A24" s="13"/>
      <c r="B24" s="13"/>
      <c r="C24" s="13"/>
      <c r="D24" s="39" t="s">
        <v>31</v>
      </c>
      <c r="E24" s="39"/>
      <c r="F24" s="39"/>
      <c r="G24" s="39"/>
      <c r="H24" s="16"/>
      <c r="I24" s="16"/>
      <c r="J24" s="23"/>
      <c r="K24" s="23"/>
      <c r="L24" s="13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"/>
      <c r="AA24" s="1"/>
      <c r="AB24" s="1"/>
    </row>
    <row r="25" spans="1:12" ht="12.75">
      <c r="A25" s="19" t="s">
        <v>35</v>
      </c>
      <c r="B25" s="20"/>
      <c r="C25" s="20"/>
      <c r="D25" s="20"/>
      <c r="E25" s="20"/>
      <c r="F25" s="21"/>
      <c r="G25" s="35">
        <v>34451071</v>
      </c>
      <c r="H25" s="28">
        <v>36289068.45</v>
      </c>
      <c r="I25" s="28">
        <v>35566547.69</v>
      </c>
      <c r="J25" s="68">
        <f>I25/H25*100</f>
        <v>98.0089850997539</v>
      </c>
      <c r="K25" s="68">
        <f>I25/G25*100</f>
        <v>103.23785780128576</v>
      </c>
      <c r="L25" s="135"/>
    </row>
    <row r="26" spans="1:12" ht="12.75">
      <c r="A26" s="19" t="s">
        <v>36</v>
      </c>
      <c r="B26" s="20"/>
      <c r="C26" s="20"/>
      <c r="D26" s="20"/>
      <c r="E26" s="20"/>
      <c r="F26" s="21"/>
      <c r="G26" s="35">
        <v>6490000</v>
      </c>
      <c r="H26" s="28">
        <v>6480660.21</v>
      </c>
      <c r="I26" s="28">
        <v>6545544.78</v>
      </c>
      <c r="J26" s="68">
        <f aca="true" t="shared" si="11" ref="J26:J43">I26/H26*100</f>
        <v>101.00120308575784</v>
      </c>
      <c r="K26" s="68">
        <f aca="true" t="shared" si="12" ref="K26:K43">I26/G26*100</f>
        <v>100.85585177195686</v>
      </c>
      <c r="L26" s="135"/>
    </row>
    <row r="27" spans="1:12" ht="12.75">
      <c r="A27" s="22" t="s">
        <v>13</v>
      </c>
      <c r="B27" s="19"/>
      <c r="C27" s="20"/>
      <c r="D27" s="20"/>
      <c r="E27" s="20"/>
      <c r="F27" s="21"/>
      <c r="G27" s="35">
        <v>1168500</v>
      </c>
      <c r="H27" s="28">
        <v>1391088.72</v>
      </c>
      <c r="I27" s="28">
        <v>1186376.9</v>
      </c>
      <c r="J27" s="68">
        <f t="shared" si="11"/>
        <v>85.2840572238987</v>
      </c>
      <c r="K27" s="68">
        <f t="shared" si="12"/>
        <v>101.52990158322635</v>
      </c>
      <c r="L27" s="135"/>
    </row>
    <row r="28" spans="1:12" ht="12.75">
      <c r="A28" s="291" t="s">
        <v>52</v>
      </c>
      <c r="B28" s="158"/>
      <c r="C28" s="158"/>
      <c r="D28" s="158"/>
      <c r="E28" s="158"/>
      <c r="F28" s="159"/>
      <c r="G28" s="35">
        <v>21900</v>
      </c>
      <c r="H28" s="28">
        <v>1047578.91</v>
      </c>
      <c r="I28" s="28">
        <v>48692.58</v>
      </c>
      <c r="J28" s="68">
        <f>I28/H28*100</f>
        <v>4.64810617464607</v>
      </c>
      <c r="K28" s="68">
        <f>I28/G28*100</f>
        <v>222.34054794520551</v>
      </c>
      <c r="L28" s="135"/>
    </row>
    <row r="29" spans="1:12" ht="12.75">
      <c r="A29" s="19" t="s">
        <v>14</v>
      </c>
      <c r="B29" s="131"/>
      <c r="C29" s="131"/>
      <c r="D29" s="131"/>
      <c r="E29" s="131"/>
      <c r="F29" s="132"/>
      <c r="G29" s="35">
        <v>4632797.67</v>
      </c>
      <c r="H29" s="28">
        <v>3647266.24</v>
      </c>
      <c r="I29" s="28">
        <v>4808684.08</v>
      </c>
      <c r="J29" s="68">
        <f>I29/H29*100</f>
        <v>131.8435168582593</v>
      </c>
      <c r="K29" s="68">
        <f>I29/G29*100</f>
        <v>103.79654849032076</v>
      </c>
      <c r="L29" s="135"/>
    </row>
    <row r="30" spans="1:12" ht="12.75">
      <c r="A30" s="263" t="s">
        <v>37</v>
      </c>
      <c r="B30" s="264"/>
      <c r="C30" s="264"/>
      <c r="D30" s="264"/>
      <c r="E30" s="264"/>
      <c r="F30" s="265"/>
      <c r="G30" s="35">
        <v>204000</v>
      </c>
      <c r="H30" s="28">
        <v>203780.52</v>
      </c>
      <c r="I30" s="28">
        <v>257960.6</v>
      </c>
      <c r="J30" s="68">
        <f t="shared" si="11"/>
        <v>126.58746773244079</v>
      </c>
      <c r="K30" s="68">
        <f t="shared" si="12"/>
        <v>126.45127450980394</v>
      </c>
      <c r="L30" s="135"/>
    </row>
    <row r="31" spans="1:12" ht="12.75">
      <c r="A31" s="263" t="s">
        <v>38</v>
      </c>
      <c r="B31" s="264"/>
      <c r="C31" s="264"/>
      <c r="D31" s="264"/>
      <c r="E31" s="264"/>
      <c r="F31" s="265"/>
      <c r="G31" s="35">
        <v>2152500</v>
      </c>
      <c r="H31" s="28">
        <v>3400006.99</v>
      </c>
      <c r="I31" s="28">
        <v>2309064.6</v>
      </c>
      <c r="J31" s="68">
        <f t="shared" si="11"/>
        <v>67.91352508366461</v>
      </c>
      <c r="K31" s="68">
        <f t="shared" si="12"/>
        <v>107.27361672473867</v>
      </c>
      <c r="L31" s="135"/>
    </row>
    <row r="32" spans="1:12" ht="12.75">
      <c r="A32" s="263" t="s">
        <v>43</v>
      </c>
      <c r="B32" s="281"/>
      <c r="C32" s="281"/>
      <c r="D32" s="281"/>
      <c r="E32" s="281"/>
      <c r="F32" s="282"/>
      <c r="G32" s="35">
        <v>0</v>
      </c>
      <c r="H32" s="28">
        <v>9975.43</v>
      </c>
      <c r="I32" s="28">
        <v>15408.12</v>
      </c>
      <c r="J32" s="68">
        <v>0</v>
      </c>
      <c r="K32" s="68">
        <v>0</v>
      </c>
      <c r="L32" s="135"/>
    </row>
    <row r="33" spans="1:12" ht="12.75">
      <c r="A33" s="263" t="s">
        <v>49</v>
      </c>
      <c r="B33" s="264"/>
      <c r="C33" s="264"/>
      <c r="D33" s="264"/>
      <c r="E33" s="264"/>
      <c r="F33" s="265"/>
      <c r="G33" s="35">
        <v>1416738</v>
      </c>
      <c r="H33" s="28">
        <v>1958517.43</v>
      </c>
      <c r="I33" s="28">
        <v>1434571.68</v>
      </c>
      <c r="J33" s="68">
        <f t="shared" si="11"/>
        <v>73.24783828959848</v>
      </c>
      <c r="K33" s="68">
        <f t="shared" si="12"/>
        <v>101.25878461649225</v>
      </c>
      <c r="L33" s="135"/>
    </row>
    <row r="34" spans="1:12" ht="12.75">
      <c r="A34" s="263" t="s">
        <v>48</v>
      </c>
      <c r="B34" s="264"/>
      <c r="C34" s="264"/>
      <c r="D34" s="264"/>
      <c r="E34" s="264"/>
      <c r="F34" s="265"/>
      <c r="G34" s="35">
        <v>213580</v>
      </c>
      <c r="H34" s="28">
        <v>259415.71</v>
      </c>
      <c r="I34" s="28">
        <v>430052.75</v>
      </c>
      <c r="J34" s="68">
        <f t="shared" si="11"/>
        <v>165.77745040961474</v>
      </c>
      <c r="K34" s="68">
        <f t="shared" si="12"/>
        <v>201.35441052533008</v>
      </c>
      <c r="L34" s="135"/>
    </row>
    <row r="35" spans="1:12" ht="22.5" customHeight="1">
      <c r="A35" s="283" t="s">
        <v>81</v>
      </c>
      <c r="B35" s="289"/>
      <c r="C35" s="289"/>
      <c r="D35" s="289"/>
      <c r="E35" s="289"/>
      <c r="F35" s="290"/>
      <c r="G35" s="35">
        <v>113906</v>
      </c>
      <c r="H35" s="133">
        <v>0</v>
      </c>
      <c r="I35" s="28">
        <v>113906</v>
      </c>
      <c r="J35" s="68">
        <v>0</v>
      </c>
      <c r="K35" s="68">
        <v>0</v>
      </c>
      <c r="L35" s="135"/>
    </row>
    <row r="36" spans="1:12" ht="14.25" customHeight="1">
      <c r="A36" s="283" t="s">
        <v>83</v>
      </c>
      <c r="B36" s="284"/>
      <c r="C36" s="284"/>
      <c r="D36" s="284"/>
      <c r="E36" s="284"/>
      <c r="F36" s="285"/>
      <c r="G36" s="35">
        <v>169000</v>
      </c>
      <c r="H36" s="133"/>
      <c r="I36" s="28"/>
      <c r="J36" s="68"/>
      <c r="K36" s="68"/>
      <c r="L36" s="135"/>
    </row>
    <row r="37" spans="1:12" ht="12.75">
      <c r="A37" s="263" t="s">
        <v>39</v>
      </c>
      <c r="B37" s="264"/>
      <c r="C37" s="264"/>
      <c r="D37" s="264"/>
      <c r="E37" s="264"/>
      <c r="F37" s="265"/>
      <c r="G37" s="35">
        <v>538000</v>
      </c>
      <c r="H37" s="28">
        <v>661531.49</v>
      </c>
      <c r="I37" s="28">
        <v>544160.03</v>
      </c>
      <c r="J37" s="68">
        <f t="shared" si="11"/>
        <v>82.25761558229074</v>
      </c>
      <c r="K37" s="68">
        <f t="shared" si="12"/>
        <v>101.14498698884759</v>
      </c>
      <c r="L37" s="135"/>
    </row>
    <row r="38" spans="1:12" ht="12.75">
      <c r="A38" s="263" t="s">
        <v>54</v>
      </c>
      <c r="B38" s="281"/>
      <c r="C38" s="281"/>
      <c r="D38" s="281"/>
      <c r="E38" s="281"/>
      <c r="F38" s="282"/>
      <c r="G38" s="35">
        <v>172110</v>
      </c>
      <c r="H38" s="28">
        <v>289925.98</v>
      </c>
      <c r="I38" s="28">
        <v>232236.35</v>
      </c>
      <c r="J38" s="68">
        <f>I38/H38*100</f>
        <v>80.10194533101173</v>
      </c>
      <c r="K38" s="68">
        <v>0</v>
      </c>
      <c r="L38" s="135"/>
    </row>
    <row r="39" spans="1:12" ht="12.75">
      <c r="A39" s="263" t="s">
        <v>40</v>
      </c>
      <c r="B39" s="264"/>
      <c r="C39" s="264"/>
      <c r="D39" s="264"/>
      <c r="E39" s="264"/>
      <c r="F39" s="265"/>
      <c r="G39" s="35">
        <v>1209200</v>
      </c>
      <c r="H39" s="22">
        <v>86496</v>
      </c>
      <c r="I39" s="28">
        <v>1254202</v>
      </c>
      <c r="J39" s="68">
        <f t="shared" si="11"/>
        <v>1450.0115612282648</v>
      </c>
      <c r="K39" s="68">
        <f t="shared" si="12"/>
        <v>103.72163413827325</v>
      </c>
      <c r="L39" s="135"/>
    </row>
    <row r="40" spans="1:12" ht="12.75">
      <c r="A40" s="263" t="s">
        <v>50</v>
      </c>
      <c r="B40" s="264"/>
      <c r="C40" s="264"/>
      <c r="D40" s="264"/>
      <c r="E40" s="264"/>
      <c r="F40" s="265"/>
      <c r="G40" s="35">
        <v>1188800</v>
      </c>
      <c r="H40" s="28">
        <v>399841.72</v>
      </c>
      <c r="I40" s="28">
        <v>1213762.66</v>
      </c>
      <c r="J40" s="68">
        <f t="shared" si="11"/>
        <v>303.5607840022297</v>
      </c>
      <c r="K40" s="68">
        <f>I40/G40*100</f>
        <v>102.09981998654105</v>
      </c>
      <c r="L40" s="135"/>
    </row>
    <row r="41" spans="1:12" ht="12.75">
      <c r="A41" s="263" t="s">
        <v>41</v>
      </c>
      <c r="B41" s="264"/>
      <c r="C41" s="264"/>
      <c r="D41" s="264"/>
      <c r="E41" s="264"/>
      <c r="F41" s="265"/>
      <c r="G41" s="35">
        <v>1459625</v>
      </c>
      <c r="H41" s="28">
        <v>1801910.84</v>
      </c>
      <c r="I41" s="28">
        <v>2094966.25</v>
      </c>
      <c r="J41" s="68">
        <f t="shared" si="11"/>
        <v>116.26359104427164</v>
      </c>
      <c r="K41" s="68">
        <f t="shared" si="12"/>
        <v>143.52770403357027</v>
      </c>
      <c r="L41" s="135"/>
    </row>
    <row r="42" spans="1:12" ht="21" customHeight="1">
      <c r="A42" s="283" t="s">
        <v>80</v>
      </c>
      <c r="B42" s="284"/>
      <c r="C42" s="284"/>
      <c r="D42" s="284"/>
      <c r="E42" s="284"/>
      <c r="F42" s="285"/>
      <c r="G42" s="35">
        <v>0</v>
      </c>
      <c r="H42" s="28">
        <v>0</v>
      </c>
      <c r="I42" s="28">
        <v>7200</v>
      </c>
      <c r="J42" s="68">
        <v>0</v>
      </c>
      <c r="K42" s="68">
        <v>0</v>
      </c>
      <c r="L42" s="135"/>
    </row>
    <row r="43" spans="1:12" ht="14.25" customHeight="1">
      <c r="A43" s="181" t="s">
        <v>42</v>
      </c>
      <c r="B43" s="279"/>
      <c r="C43" s="279"/>
      <c r="D43" s="279"/>
      <c r="E43" s="279"/>
      <c r="F43" s="280"/>
      <c r="G43" s="36">
        <f>SUM(G25:G42)</f>
        <v>55601727.67</v>
      </c>
      <c r="H43" s="29">
        <f>SUM(H25:H42)</f>
        <v>57927064.64000001</v>
      </c>
      <c r="I43" s="29">
        <f>I25+I26+I27+I28+I29+I30+I31+I32+I33+I34+I35+I37+I38+I39+I40+I41+I42</f>
        <v>58063337.06999999</v>
      </c>
      <c r="J43" s="30">
        <f t="shared" si="11"/>
        <v>100.23524829170421</v>
      </c>
      <c r="K43" s="30">
        <f t="shared" si="12"/>
        <v>104.427217468151</v>
      </c>
      <c r="L43" s="136"/>
    </row>
  </sheetData>
  <mergeCells count="58">
    <mergeCell ref="A37:F37"/>
    <mergeCell ref="A32:F32"/>
    <mergeCell ref="A33:F33"/>
    <mergeCell ref="A34:F34"/>
    <mergeCell ref="A36:F36"/>
    <mergeCell ref="A22:C22"/>
    <mergeCell ref="W23:Y23"/>
    <mergeCell ref="A21:C21"/>
    <mergeCell ref="A35:F35"/>
    <mergeCell ref="A28:F28"/>
    <mergeCell ref="A43:F43"/>
    <mergeCell ref="A40:F40"/>
    <mergeCell ref="A38:F38"/>
    <mergeCell ref="A42:F42"/>
    <mergeCell ref="A39:F39"/>
    <mergeCell ref="A41:F41"/>
    <mergeCell ref="H9:I9"/>
    <mergeCell ref="A15:C15"/>
    <mergeCell ref="A17:C17"/>
    <mergeCell ref="A16:C16"/>
    <mergeCell ref="A14:C14"/>
    <mergeCell ref="A11:C11"/>
    <mergeCell ref="A12:C12"/>
    <mergeCell ref="A13:C13"/>
    <mergeCell ref="D6:F8"/>
    <mergeCell ref="AE6:AF8"/>
    <mergeCell ref="A30:F30"/>
    <mergeCell ref="A31:F31"/>
    <mergeCell ref="G6:N6"/>
    <mergeCell ref="G9:G10"/>
    <mergeCell ref="R7:T9"/>
    <mergeCell ref="W11:Y11"/>
    <mergeCell ref="W6:Y10"/>
    <mergeCell ref="W12:Y12"/>
    <mergeCell ref="W13:Y13"/>
    <mergeCell ref="B3:AF3"/>
    <mergeCell ref="AA5:AB5"/>
    <mergeCell ref="Z6:AB8"/>
    <mergeCell ref="AC6:AD8"/>
    <mergeCell ref="O7:Q9"/>
    <mergeCell ref="G7:K8"/>
    <mergeCell ref="J9:K9"/>
    <mergeCell ref="L7:N9"/>
    <mergeCell ref="A6:C10"/>
    <mergeCell ref="A19:C19"/>
    <mergeCell ref="W14:Y14"/>
    <mergeCell ref="W15:Y15"/>
    <mergeCell ref="W16:Y16"/>
    <mergeCell ref="A20:C20"/>
    <mergeCell ref="U7:V9"/>
    <mergeCell ref="A23:C23"/>
    <mergeCell ref="W17:Y17"/>
    <mergeCell ref="W22:Y22"/>
    <mergeCell ref="W18:Y18"/>
    <mergeCell ref="W19:Y19"/>
    <mergeCell ref="W20:Y20"/>
    <mergeCell ref="W21:Y21"/>
    <mergeCell ref="A18:C18"/>
  </mergeCells>
  <printOptions/>
  <pageMargins left="0.1968503937007874" right="0" top="0.1968503937007874" bottom="0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2012-01-16T06:33:23Z</cp:lastPrinted>
  <dcterms:created xsi:type="dcterms:W3CDTF">2006-06-07T06:53:09Z</dcterms:created>
  <dcterms:modified xsi:type="dcterms:W3CDTF">2012-03-12T05:34:14Z</dcterms:modified>
  <cp:category/>
  <cp:version/>
  <cp:contentType/>
  <cp:contentStatus/>
</cp:coreProperties>
</file>