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2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<sst xmlns="http://schemas.openxmlformats.org/spreadsheetml/2006/main" count="257" uniqueCount="92">
  <si>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</si>
  <si>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</si>
  <si>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</si>
  <si>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</si>
  <si>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</si>
  <si>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</si>
  <si>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</si>
  <si>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</si>
  <si>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</si>
  <si>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</si>
  <si>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</si>
  <si>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</si>
  <si>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</si>
  <si>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</si>
  <si>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</si>
  <si>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</si>
  <si>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всего доходов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</si>
  <si>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</si>
  <si>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</si>
  <si>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</si>
  <si>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</si>
  <si>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</si>
  <si>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</si>
  <si>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</si>
  <si>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</si>
  <si>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</si>
  <si>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</si>
  <si>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</si>
  <si>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</si>
  <si>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</si>
  <si>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</si>
  <si>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</si>
  <si>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</si>
  <si>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</si>
  <si>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</si>
  <si>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</si>
  <si>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</si>
  <si>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</si>
  <si>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</si>
  <si>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</si>
  <si>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</si>
  <si>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</si>
  <si>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</si>
  <si>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</si>
  <si>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</si>
  <si>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</si>
  <si>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</si>
  <si>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</si>
  <si>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</si>
  <si>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</si>
  <si>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</si>
  <si>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</si>
  <si>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</si>
  <si>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</si>
  <si>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</si>
  <si>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</si>
  <si>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</si>
  <si>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</si>
  <si>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</si>
  <si>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</si>
  <si>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</si>
  <si>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>На 01.01.2011 г.</t>
  </si>
  <si>
    <t>Прочие безвозмездные поступления учреждениям, находящимися в ведении органов власти поселений</t>
  </si>
  <si>
    <t>Всего расходов</t>
  </si>
  <si>
    <t>Прфицит (+) Дефицит (-)</t>
  </si>
  <si>
    <t>Остатки на счетах</t>
  </si>
  <si>
    <t>испол-нено</t>
  </si>
  <si>
    <t>Возврат остатков субсидий, субвенций и иных межбюджетных трансфертов прошлых лет</t>
  </si>
  <si>
    <t xml:space="preserve">На 01.01.2011 </t>
  </si>
  <si>
    <t xml:space="preserve"> % </t>
  </si>
  <si>
    <t>дотации на выравнивание уровня бюджетной обеспеченности</t>
  </si>
  <si>
    <t>дотации на сбалансированность</t>
  </si>
  <si>
    <t xml:space="preserve">Доходы от продажи услуг, оказываемых учреждениями </t>
  </si>
  <si>
    <t xml:space="preserve">Ден. взыск. (штрафы) за наруш. законод. Росс. Фед. о размещ. зак. на пост. тов., выпол. работ, оказ. усл. </t>
  </si>
  <si>
    <t>Итого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</si>
  <si>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</t>
  </si>
  <si>
    <t xml:space="preserve"> Большетаябинское</t>
  </si>
  <si>
    <t xml:space="preserve"> Большеяльчикское</t>
  </si>
  <si>
    <t xml:space="preserve"> Кильдюшевское</t>
  </si>
  <si>
    <t>Сабанчинское</t>
  </si>
  <si>
    <t>Яльчикское</t>
  </si>
  <si>
    <t>на 01.11.10</t>
  </si>
  <si>
    <t>на 01.11.11</t>
  </si>
  <si>
    <t xml:space="preserve"> 01.11.2011/01.11.2010</t>
  </si>
  <si>
    <t>01.11.2011 к плановым назначениям</t>
  </si>
  <si>
    <t xml:space="preserve">Исполнение собственных доходов сельских поселений по состоянию на 01.11.2011 </t>
  </si>
  <si>
    <t xml:space="preserve">Сведения об исполнении консолидированного бюджета Яльчикского района по состоянию на 01.11.2011 </t>
  </si>
  <si>
    <t>Прочие неналоговые доходы (невыясненные поступления)</t>
  </si>
  <si>
    <t>На 01.11.2011 г.</t>
  </si>
  <si>
    <t xml:space="preserve">Сведения об исполнении  доходов и расходов по приносящей доход деятельности Яльчикского района по состоянию на 01.11.2011 (Внебюджет) </t>
  </si>
  <si>
    <t xml:space="preserve">На 01.11.2011 </t>
  </si>
  <si>
    <t>от возмещения коммунальных услуг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</si>
</sst>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</numFmts>
  <fonts count="2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color indexed="10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" fontId="2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wrapText="1"/>
    </xf>
    <xf numFmtId="2" fontId="13" fillId="0" borderId="2" xfId="0" applyNumberFormat="1" applyFont="1" applyBorder="1" applyAlignment="1">
      <alignment/>
    </xf>
    <xf numFmtId="2" fontId="18" fillId="0" borderId="2" xfId="0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1" fontId="13" fillId="0" borderId="2" xfId="0" applyNumberFormat="1" applyFont="1" applyBorder="1" applyAlignment="1">
      <alignment/>
    </xf>
    <xf numFmtId="1" fontId="18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2" fontId="3" fillId="0" borderId="2" xfId="0" applyNumberFormat="1" applyFont="1" applyFill="1" applyBorder="1" applyAlignment="1">
      <alignment wrapText="1"/>
    </xf>
    <xf numFmtId="1" fontId="18" fillId="0" borderId="2" xfId="0" applyNumberFormat="1" applyFont="1" applyFill="1" applyBorder="1" applyAlignment="1">
      <alignment wrapText="1"/>
    </xf>
    <xf numFmtId="3" fontId="3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2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1" fontId="13" fillId="0" borderId="2" xfId="0" applyNumberFormat="1" applyFont="1" applyBorder="1" applyAlignment="1">
      <alignment horizontal="right"/>
    </xf>
    <xf numFmtId="164" fontId="18" fillId="0" borderId="2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164" fontId="11" fillId="0" borderId="5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2" fontId="11" fillId="0" borderId="5" xfId="0" applyNumberFormat="1" applyFont="1" applyBorder="1" applyAlignment="1">
      <alignment/>
    </xf>
    <xf numFmtId="1" fontId="19" fillId="0" borderId="5" xfId="0" applyNumberFormat="1" applyFont="1" applyBorder="1" applyAlignment="1">
      <alignment/>
    </xf>
    <xf numFmtId="2" fontId="19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wrapText="1"/>
    </xf>
    <xf numFmtId="2" fontId="13" fillId="0" borderId="2" xfId="0" applyNumberFormat="1" applyFont="1" applyBorder="1" applyAlignment="1">
      <alignment horizontal="right" wrapText="1"/>
    </xf>
    <xf numFmtId="2" fontId="11" fillId="0" borderId="2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4" fontId="13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/>
    </xf>
    <xf numFmtId="4" fontId="18" fillId="0" borderId="2" xfId="0" applyNumberFormat="1" applyFont="1" applyBorder="1" applyAlignment="1">
      <alignment/>
    </xf>
    <xf numFmtId="4" fontId="12" fillId="0" borderId="2" xfId="0" applyNumberFormat="1" applyFont="1" applyFill="1" applyBorder="1" applyAlignment="1">
      <alignment/>
    </xf>
    <xf numFmtId="4" fontId="12" fillId="0" borderId="2" xfId="0" applyNumberFormat="1" applyFont="1" applyFill="1" applyBorder="1" applyAlignment="1">
      <alignment wrapText="1"/>
    </xf>
    <xf numFmtId="4" fontId="13" fillId="0" borderId="2" xfId="0" applyNumberFormat="1" applyFont="1" applyFill="1" applyBorder="1" applyAlignment="1">
      <alignment wrapText="1"/>
    </xf>
    <xf numFmtId="3" fontId="13" fillId="0" borderId="5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1" fillId="0" borderId="5" xfId="0" applyNumberFormat="1" applyFont="1" applyFill="1" applyBorder="1" applyAlignment="1">
      <alignment/>
    </xf>
    <xf numFmtId="1" fontId="11" fillId="0" borderId="5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 wrapText="1"/>
    </xf>
    <xf numFmtId="3" fontId="20" fillId="0" borderId="2" xfId="0" applyNumberFormat="1" applyFont="1" applyFill="1" applyBorder="1" applyAlignment="1">
      <alignment wrapText="1"/>
    </xf>
    <xf numFmtId="3" fontId="15" fillId="0" borderId="2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 wrapText="1"/>
    </xf>
    <xf numFmtId="4" fontId="11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3" fillId="0" borderId="2" xfId="0" applyNumberFormat="1" applyFont="1" applyFill="1" applyBorder="1" applyAlignment="1">
      <alignment wrapText="1"/>
    </xf>
    <xf numFmtId="4" fontId="18" fillId="0" borderId="2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Border="1" applyAlignment="1">
      <alignment/>
    </xf>
    <xf numFmtId="166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 wrapText="1"/>
    </xf>
    <xf numFmtId="164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8" fillId="0" borderId="0" xfId="0" applyNumberFormat="1" applyFont="1" applyFill="1" applyBorder="1" applyAlignment="1">
      <alignment wrapText="1"/>
    </xf>
    <xf numFmtId="164" fontId="2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" fontId="11" fillId="0" borderId="2" xfId="0" applyNumberFormat="1" applyFont="1" applyFill="1" applyBorder="1" applyAlignment="1">
      <alignment/>
    </xf>
    <xf numFmtId="1" fontId="13" fillId="0" borderId="2" xfId="0" applyNumberFormat="1" applyFont="1" applyFill="1" applyBorder="1" applyAlignment="1">
      <alignment wrapText="1"/>
    </xf>
    <xf numFmtId="1" fontId="11" fillId="0" borderId="2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16" fillId="0" borderId="0" xfId="0" applyFont="1" applyFill="1" applyAlignment="1">
      <alignment horizontal="center" wrapText="1"/>
    </xf>
    <xf numFmtId="0" fontId="17" fillId="0" borderId="0" xfId="0" applyFont="1" applyAlignment="1">
      <alignment/>
    </xf>
    <xf numFmtId="0" fontId="13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20"/>
  <sheetViews>
    <sheetView workbookViewId="0" topLeftCell="A1">
      <pane xSplit="5" topLeftCell="F1" activePane="topRight" state="frozen"/>
      <selection pane="topLeft" activeCell="A4" sqref="A4"/>
      <selection pane="topRight" activeCell="D18" sqref="D18"/>
    </sheetView>
  </sheetViews>
  <sheetFormatPr defaultColWidth="9.00390625" defaultRowHeight="12.75"/>
  <cols>
    <col min="2" max="2" width="5.625" style="0" customWidth="1"/>
    <col min="3" max="3" width="2.125" style="0" customWidth="1"/>
    <col min="4" max="4" width="9.625" style="0" customWidth="1"/>
    <col min="5" max="5" width="12.875" style="0" customWidth="1"/>
    <col min="6" max="6" width="6.125" style="0" customWidth="1"/>
    <col min="7" max="7" width="9.00390625" style="0" customWidth="1"/>
    <col min="8" max="8" width="10.125" style="0" customWidth="1"/>
    <col min="9" max="9" width="10.625" style="0" customWidth="1"/>
    <col min="10" max="10" width="9.00390625" style="0" customWidth="1"/>
    <col min="11" max="11" width="9.25390625" style="0" customWidth="1"/>
    <col min="12" max="12" width="7.625" style="0" customWidth="1"/>
    <col min="13" max="13" width="9.375" style="0" bestFit="1" customWidth="1"/>
    <col min="14" max="14" width="9.25390625" style="0" customWidth="1"/>
    <col min="15" max="15" width="9.375" style="0" customWidth="1"/>
    <col min="16" max="16" width="8.625" style="0" customWidth="1"/>
    <col min="17" max="17" width="7.625" style="0" customWidth="1"/>
    <col min="18" max="18" width="9.25390625" style="0" customWidth="1"/>
    <col min="19" max="19" width="8.375" style="0" customWidth="1"/>
    <col min="20" max="20" width="9.375" style="0" customWidth="1"/>
    <col min="21" max="21" width="8.75390625" style="0" customWidth="1"/>
    <col min="22" max="22" width="7.875" style="0" customWidth="1"/>
    <col min="23" max="23" width="10.375" style="0" customWidth="1"/>
    <col min="24" max="24" width="10.25390625" style="0" customWidth="1"/>
    <col min="25" max="25" width="9.00390625" style="0" customWidth="1"/>
    <col min="26" max="26" width="8.375" style="0" customWidth="1"/>
    <col min="27" max="27" width="7.875" style="0" customWidth="1"/>
    <col min="28" max="28" width="7.625" style="0" customWidth="1"/>
    <col min="29" max="29" width="8.00390625" style="0" customWidth="1"/>
    <col min="30" max="30" width="8.75390625" style="0" customWidth="1"/>
    <col min="31" max="31" width="9.25390625" style="0" customWidth="1"/>
    <col min="32" max="32" width="5.25390625" style="0" customWidth="1"/>
    <col min="33" max="33" width="7.00390625" style="0" customWidth="1"/>
    <col min="34" max="34" width="7.125" style="0" customWidth="1"/>
    <col min="35" max="35" width="8.00390625" style="0" customWidth="1"/>
    <col min="36" max="36" width="9.00390625" style="0" customWidth="1"/>
    <col min="37" max="37" width="9.75390625" style="0" customWidth="1"/>
    <col min="40" max="40" width="8.25390625" style="0" customWidth="1"/>
    <col min="41" max="41" width="9.75390625" style="0" customWidth="1"/>
    <col min="42" max="42" width="9.25390625" style="0" customWidth="1"/>
    <col min="43" max="43" width="9.375" style="0" customWidth="1"/>
    <col min="44" max="44" width="8.75390625" style="0" customWidth="1"/>
    <col min="45" max="45" width="8.125" style="0" customWidth="1"/>
    <col min="46" max="46" width="8.75390625" style="0" customWidth="1"/>
    <col min="47" max="47" width="9.75390625" style="0" customWidth="1"/>
    <col min="48" max="48" width="9.25390625" style="0" customWidth="1"/>
    <col min="49" max="49" width="8.75390625" style="0" customWidth="1"/>
    <col min="50" max="50" width="6.625" style="0" customWidth="1"/>
    <col min="51" max="51" width="8.625" style="0" customWidth="1"/>
    <col min="52" max="52" width="9.375" style="0" customWidth="1"/>
    <col min="54" max="55" width="8.625" style="0" customWidth="1"/>
    <col min="56" max="57" width="8.125" style="0" customWidth="1"/>
    <col min="58" max="58" width="8.625" style="0" customWidth="1"/>
    <col min="59" max="59" width="10.875" style="0" customWidth="1"/>
    <col min="60" max="60" width="26.625" style="0" customWidth="1"/>
    <col min="61" max="61" width="7.875" style="0" customWidth="1"/>
    <col min="62" max="62" width="10.875" style="0" customWidth="1"/>
    <col min="63" max="63" width="10.625" style="0" customWidth="1"/>
    <col min="64" max="64" width="9.25390625" style="0" customWidth="1"/>
    <col min="65" max="65" width="10.00390625" style="0" customWidth="1"/>
    <col min="66" max="66" width="10.625" style="0" customWidth="1"/>
    <col min="67" max="67" width="6.125" style="0" customWidth="1"/>
    <col min="68" max="68" width="7.75390625" style="0" customWidth="1"/>
    <col min="69" max="69" width="9.25390625" style="0" customWidth="1"/>
    <col min="70" max="70" width="9.625" style="0" customWidth="1"/>
    <col min="71" max="71" width="9.00390625" style="0" customWidth="1"/>
  </cols>
  <sheetData>
    <row r="1" ht="3" customHeight="1"/>
    <row r="2" ht="12.75" customHeight="1" hidden="1"/>
    <row r="3" spans="4:50" ht="56.25" customHeight="1">
      <c r="D3" s="186" t="s">
        <v>85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7"/>
      <c r="AP3" s="187"/>
      <c r="AQ3" s="187"/>
      <c r="AR3" s="187"/>
      <c r="AS3" s="67"/>
      <c r="AT3" s="2"/>
      <c r="AU3" s="2"/>
      <c r="AV3" s="2"/>
      <c r="AW3" s="2"/>
      <c r="AX3" s="2"/>
    </row>
    <row r="6" spans="1:71" ht="12.75">
      <c r="A6" s="195" t="s">
        <v>2</v>
      </c>
      <c r="B6" s="195"/>
      <c r="C6" s="195"/>
      <c r="D6" s="177" t="s">
        <v>0</v>
      </c>
      <c r="E6" s="177"/>
      <c r="F6" s="178"/>
      <c r="G6" s="183" t="s">
        <v>17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5"/>
    </row>
    <row r="7" spans="1:71" ht="33" customHeight="1">
      <c r="A7" s="195"/>
      <c r="B7" s="195"/>
      <c r="C7" s="195"/>
      <c r="D7" s="179"/>
      <c r="E7" s="179"/>
      <c r="F7" s="180"/>
      <c r="G7" s="162" t="s">
        <v>1</v>
      </c>
      <c r="H7" s="188"/>
      <c r="I7" s="188"/>
      <c r="J7" s="188"/>
      <c r="K7" s="189"/>
      <c r="L7" s="162" t="s">
        <v>13</v>
      </c>
      <c r="M7" s="188"/>
      <c r="N7" s="188"/>
      <c r="O7" s="188"/>
      <c r="P7" s="189"/>
      <c r="Q7" s="192" t="s">
        <v>53</v>
      </c>
      <c r="R7" s="181"/>
      <c r="S7" s="181"/>
      <c r="T7" s="181"/>
      <c r="U7" s="152"/>
      <c r="V7" s="192" t="s">
        <v>14</v>
      </c>
      <c r="W7" s="181"/>
      <c r="X7" s="181"/>
      <c r="Y7" s="181"/>
      <c r="Z7" s="152"/>
      <c r="AA7" s="162" t="s">
        <v>34</v>
      </c>
      <c r="AB7" s="181"/>
      <c r="AC7" s="181"/>
      <c r="AD7" s="181"/>
      <c r="AE7" s="152"/>
      <c r="AF7" s="153" t="s">
        <v>2</v>
      </c>
      <c r="AG7" s="154"/>
      <c r="AH7" s="150"/>
      <c r="AI7" s="162" t="s">
        <v>46</v>
      </c>
      <c r="AJ7" s="181"/>
      <c r="AK7" s="181"/>
      <c r="AL7" s="181"/>
      <c r="AM7" s="152"/>
      <c r="AN7" s="162" t="s">
        <v>54</v>
      </c>
      <c r="AO7" s="181"/>
      <c r="AP7" s="181"/>
      <c r="AQ7" s="181"/>
      <c r="AR7" s="152"/>
      <c r="AS7" s="162" t="s">
        <v>44</v>
      </c>
      <c r="AT7" s="181"/>
      <c r="AU7" s="181"/>
      <c r="AV7" s="181"/>
      <c r="AW7" s="152"/>
      <c r="AX7" s="162" t="s">
        <v>33</v>
      </c>
      <c r="AY7" s="181"/>
      <c r="AZ7" s="181"/>
      <c r="BA7" s="181"/>
      <c r="BB7" s="152"/>
      <c r="BC7" s="162" t="s">
        <v>75</v>
      </c>
      <c r="BD7" s="163"/>
      <c r="BE7" s="163"/>
      <c r="BF7" s="163"/>
      <c r="BG7" s="164"/>
      <c r="BH7" s="158" t="s">
        <v>2</v>
      </c>
      <c r="BI7" s="162" t="s">
        <v>32</v>
      </c>
      <c r="BJ7" s="184"/>
      <c r="BK7" s="184"/>
      <c r="BL7" s="184"/>
      <c r="BM7" s="185"/>
      <c r="BN7" s="167" t="s">
        <v>73</v>
      </c>
      <c r="BO7" s="162" t="s">
        <v>56</v>
      </c>
      <c r="BP7" s="184"/>
      <c r="BQ7" s="184"/>
      <c r="BR7" s="184"/>
      <c r="BS7" s="185"/>
    </row>
    <row r="8" spans="1:71" ht="11.25" customHeight="1">
      <c r="A8" s="195"/>
      <c r="B8" s="195"/>
      <c r="C8" s="195"/>
      <c r="D8" s="166" t="s">
        <v>52</v>
      </c>
      <c r="E8" s="201" t="s">
        <v>21</v>
      </c>
      <c r="F8" s="76"/>
      <c r="G8" s="182" t="s">
        <v>52</v>
      </c>
      <c r="H8" s="165" t="s">
        <v>21</v>
      </c>
      <c r="I8" s="165"/>
      <c r="J8" s="200" t="s">
        <v>69</v>
      </c>
      <c r="K8" s="189"/>
      <c r="L8" s="182" t="s">
        <v>52</v>
      </c>
      <c r="M8" s="165" t="s">
        <v>21</v>
      </c>
      <c r="N8" s="165"/>
      <c r="O8" s="200" t="s">
        <v>69</v>
      </c>
      <c r="P8" s="189"/>
      <c r="Q8" s="182" t="s">
        <v>52</v>
      </c>
      <c r="R8" s="165" t="s">
        <v>21</v>
      </c>
      <c r="S8" s="165"/>
      <c r="T8" s="200" t="s">
        <v>69</v>
      </c>
      <c r="U8" s="189"/>
      <c r="V8" s="166" t="s">
        <v>52</v>
      </c>
      <c r="W8" s="165" t="s">
        <v>21</v>
      </c>
      <c r="X8" s="165"/>
      <c r="Y8" s="161" t="s">
        <v>69</v>
      </c>
      <c r="Z8" s="161"/>
      <c r="AA8" s="166" t="s">
        <v>52</v>
      </c>
      <c r="AB8" s="165" t="s">
        <v>21</v>
      </c>
      <c r="AC8" s="165"/>
      <c r="AD8" s="161" t="s">
        <v>69</v>
      </c>
      <c r="AE8" s="161"/>
      <c r="AF8" s="151"/>
      <c r="AG8" s="147"/>
      <c r="AH8" s="148"/>
      <c r="AI8" s="166" t="s">
        <v>52</v>
      </c>
      <c r="AJ8" s="165" t="s">
        <v>21</v>
      </c>
      <c r="AK8" s="165"/>
      <c r="AL8" s="161" t="s">
        <v>69</v>
      </c>
      <c r="AM8" s="161"/>
      <c r="AN8" s="166" t="s">
        <v>52</v>
      </c>
      <c r="AO8" s="165" t="s">
        <v>21</v>
      </c>
      <c r="AP8" s="165"/>
      <c r="AQ8" s="161" t="s">
        <v>69</v>
      </c>
      <c r="AR8" s="161"/>
      <c r="AS8" s="166" t="s">
        <v>52</v>
      </c>
      <c r="AT8" s="165" t="s">
        <v>21</v>
      </c>
      <c r="AU8" s="165"/>
      <c r="AV8" s="161" t="s">
        <v>69</v>
      </c>
      <c r="AW8" s="161"/>
      <c r="AX8" s="166" t="s">
        <v>52</v>
      </c>
      <c r="AY8" s="165" t="s">
        <v>21</v>
      </c>
      <c r="AZ8" s="165"/>
      <c r="BA8" s="161" t="s">
        <v>69</v>
      </c>
      <c r="BB8" s="161"/>
      <c r="BC8" s="166" t="s">
        <v>52</v>
      </c>
      <c r="BD8" s="165" t="s">
        <v>21</v>
      </c>
      <c r="BE8" s="165"/>
      <c r="BF8" s="161" t="s">
        <v>69</v>
      </c>
      <c r="BG8" s="161"/>
      <c r="BH8" s="159"/>
      <c r="BI8" s="166" t="s">
        <v>52</v>
      </c>
      <c r="BJ8" s="165" t="s">
        <v>21</v>
      </c>
      <c r="BK8" s="165"/>
      <c r="BL8" s="161" t="s">
        <v>69</v>
      </c>
      <c r="BM8" s="161"/>
      <c r="BN8" s="168"/>
      <c r="BO8" s="166" t="s">
        <v>52</v>
      </c>
      <c r="BP8" s="165" t="s">
        <v>21</v>
      </c>
      <c r="BQ8" s="165"/>
      <c r="BR8" s="161" t="s">
        <v>69</v>
      </c>
      <c r="BS8" s="161"/>
    </row>
    <row r="9" spans="1:71" ht="55.5" customHeight="1">
      <c r="A9" s="195"/>
      <c r="B9" s="195"/>
      <c r="C9" s="195"/>
      <c r="D9" s="165"/>
      <c r="E9" s="161"/>
      <c r="F9" s="78" t="s">
        <v>15</v>
      </c>
      <c r="G9" s="149"/>
      <c r="H9" s="73" t="s">
        <v>81</v>
      </c>
      <c r="I9" s="72" t="s">
        <v>82</v>
      </c>
      <c r="J9" s="77" t="s">
        <v>83</v>
      </c>
      <c r="K9" s="77" t="s">
        <v>84</v>
      </c>
      <c r="L9" s="149"/>
      <c r="M9" s="73" t="s">
        <v>81</v>
      </c>
      <c r="N9" s="72" t="s">
        <v>82</v>
      </c>
      <c r="O9" s="77" t="s">
        <v>83</v>
      </c>
      <c r="P9" s="77" t="s">
        <v>84</v>
      </c>
      <c r="Q9" s="149"/>
      <c r="R9" s="73" t="s">
        <v>81</v>
      </c>
      <c r="S9" s="72" t="s">
        <v>82</v>
      </c>
      <c r="T9" s="77" t="s">
        <v>83</v>
      </c>
      <c r="U9" s="77" t="s">
        <v>84</v>
      </c>
      <c r="V9" s="161"/>
      <c r="W9" s="73" t="s">
        <v>81</v>
      </c>
      <c r="X9" s="72" t="s">
        <v>82</v>
      </c>
      <c r="Y9" s="77" t="s">
        <v>83</v>
      </c>
      <c r="Z9" s="77" t="s">
        <v>84</v>
      </c>
      <c r="AA9" s="161"/>
      <c r="AB9" s="73" t="s">
        <v>81</v>
      </c>
      <c r="AC9" s="72" t="s">
        <v>82</v>
      </c>
      <c r="AD9" s="77" t="s">
        <v>83</v>
      </c>
      <c r="AE9" s="77" t="s">
        <v>84</v>
      </c>
      <c r="AF9" s="149"/>
      <c r="AG9" s="145"/>
      <c r="AH9" s="146"/>
      <c r="AI9" s="161"/>
      <c r="AJ9" s="73" t="s">
        <v>81</v>
      </c>
      <c r="AK9" s="72" t="s">
        <v>82</v>
      </c>
      <c r="AL9" s="77" t="s">
        <v>83</v>
      </c>
      <c r="AM9" s="77" t="s">
        <v>84</v>
      </c>
      <c r="AN9" s="161"/>
      <c r="AO9" s="73" t="s">
        <v>81</v>
      </c>
      <c r="AP9" s="72" t="s">
        <v>82</v>
      </c>
      <c r="AQ9" s="77" t="s">
        <v>83</v>
      </c>
      <c r="AR9" s="77" t="s">
        <v>84</v>
      </c>
      <c r="AS9" s="161"/>
      <c r="AT9" s="73" t="s">
        <v>81</v>
      </c>
      <c r="AU9" s="72" t="s">
        <v>82</v>
      </c>
      <c r="AV9" s="77" t="s">
        <v>83</v>
      </c>
      <c r="AW9" s="77" t="s">
        <v>84</v>
      </c>
      <c r="AX9" s="161"/>
      <c r="AY9" s="73" t="s">
        <v>81</v>
      </c>
      <c r="AZ9" s="72" t="s">
        <v>82</v>
      </c>
      <c r="BA9" s="77" t="s">
        <v>83</v>
      </c>
      <c r="BB9" s="77" t="s">
        <v>84</v>
      </c>
      <c r="BC9" s="161"/>
      <c r="BD9" s="73" t="s">
        <v>81</v>
      </c>
      <c r="BE9" s="72" t="s">
        <v>82</v>
      </c>
      <c r="BF9" s="77" t="s">
        <v>83</v>
      </c>
      <c r="BG9" s="77" t="s">
        <v>84</v>
      </c>
      <c r="BH9" s="160"/>
      <c r="BI9" s="161"/>
      <c r="BJ9" s="73" t="s">
        <v>81</v>
      </c>
      <c r="BK9" s="72" t="s">
        <v>82</v>
      </c>
      <c r="BL9" s="77" t="s">
        <v>83</v>
      </c>
      <c r="BM9" s="77" t="s">
        <v>84</v>
      </c>
      <c r="BN9" s="169"/>
      <c r="BO9" s="161"/>
      <c r="BP9" s="73" t="s">
        <v>81</v>
      </c>
      <c r="BQ9" s="72" t="s">
        <v>82</v>
      </c>
      <c r="BR9" s="77" t="s">
        <v>83</v>
      </c>
      <c r="BS9" s="77" t="s">
        <v>84</v>
      </c>
    </row>
    <row r="10" spans="1:71" s="27" customFormat="1" ht="27.75" customHeight="1">
      <c r="A10" s="193" t="s">
        <v>4</v>
      </c>
      <c r="B10" s="193"/>
      <c r="C10" s="194"/>
      <c r="D10" s="137">
        <v>443140</v>
      </c>
      <c r="E10" s="136">
        <f>I10+N10+S10+X10+AC10+AP10+AU10+AZ10+BK10</f>
        <v>401583.95</v>
      </c>
      <c r="F10" s="46">
        <f>E10/D10*100</f>
        <v>90.62236539242677</v>
      </c>
      <c r="G10" s="113">
        <v>80300</v>
      </c>
      <c r="H10" s="44">
        <v>60841.37</v>
      </c>
      <c r="I10" s="44">
        <v>52315.54</v>
      </c>
      <c r="J10" s="84">
        <f>I10/H10*100</f>
        <v>85.9867882659447</v>
      </c>
      <c r="K10" s="46">
        <f>I10/G10*100</f>
        <v>65.15011207970112</v>
      </c>
      <c r="L10" s="49">
        <v>28300</v>
      </c>
      <c r="M10" s="99">
        <v>21242.42</v>
      </c>
      <c r="N10" s="100">
        <v>15307.68</v>
      </c>
      <c r="O10" s="138">
        <f>N10/M10*100</f>
        <v>72.06184606085372</v>
      </c>
      <c r="P10" s="46">
        <f>N10/L10*100</f>
        <v>54.090742049469966</v>
      </c>
      <c r="Q10" s="49">
        <v>0</v>
      </c>
      <c r="R10" s="44">
        <v>54302.41</v>
      </c>
      <c r="S10" s="44">
        <v>807.43</v>
      </c>
      <c r="T10" s="46">
        <f>S10/R10*100</f>
        <v>1.4869137483953287</v>
      </c>
      <c r="U10" s="46">
        <v>0</v>
      </c>
      <c r="V10" s="49">
        <v>218000</v>
      </c>
      <c r="W10" s="44">
        <v>172710.21</v>
      </c>
      <c r="X10" s="44">
        <v>231139.79</v>
      </c>
      <c r="Y10" s="46">
        <f>X10/W10*100</f>
        <v>133.83099354693624</v>
      </c>
      <c r="Z10" s="46">
        <f>X10/V10*100</f>
        <v>106.02742660550459</v>
      </c>
      <c r="AA10" s="49">
        <v>22000</v>
      </c>
      <c r="AB10" s="49">
        <v>15400</v>
      </c>
      <c r="AC10" s="49">
        <v>12350</v>
      </c>
      <c r="AD10" s="46">
        <f>AC10/AB10*100</f>
        <v>80.1948051948052</v>
      </c>
      <c r="AE10" s="46">
        <f>AC10/AA10*100</f>
        <v>56.13636363636364</v>
      </c>
      <c r="AF10" s="170" t="s">
        <v>4</v>
      </c>
      <c r="AG10" s="170"/>
      <c r="AH10" s="171"/>
      <c r="AI10" s="44">
        <v>0</v>
      </c>
      <c r="AJ10" s="87"/>
      <c r="AK10" s="87"/>
      <c r="AL10" s="87"/>
      <c r="AM10" s="87"/>
      <c r="AN10" s="49">
        <v>77540</v>
      </c>
      <c r="AO10" s="44">
        <v>67066.11</v>
      </c>
      <c r="AP10" s="44">
        <v>57392.5</v>
      </c>
      <c r="AQ10" s="46">
        <f>AP10/AO10*100</f>
        <v>85.57600850861932</v>
      </c>
      <c r="AR10" s="46">
        <f>AP10/AN10*100</f>
        <v>74.01663657467114</v>
      </c>
      <c r="AS10" s="49">
        <v>17000</v>
      </c>
      <c r="AT10" s="44">
        <v>16267.24</v>
      </c>
      <c r="AU10" s="44">
        <v>19961.95</v>
      </c>
      <c r="AV10" s="46">
        <f>AU10/AT10*100</f>
        <v>122.7125806221584</v>
      </c>
      <c r="AW10" s="46">
        <f>AU10/AS10*100</f>
        <v>117.42323529411765</v>
      </c>
      <c r="AX10" s="87"/>
      <c r="AY10" s="86"/>
      <c r="AZ10" s="44">
        <v>1864.29</v>
      </c>
      <c r="BA10" s="140">
        <v>0</v>
      </c>
      <c r="BB10" s="46">
        <v>0</v>
      </c>
      <c r="BC10" s="46"/>
      <c r="BD10" s="46"/>
      <c r="BE10" s="46"/>
      <c r="BF10" s="46"/>
      <c r="BG10" s="46"/>
      <c r="BH10" s="46" t="s">
        <v>76</v>
      </c>
      <c r="BI10" s="49">
        <v>0</v>
      </c>
      <c r="BJ10" s="44">
        <v>15609.56</v>
      </c>
      <c r="BK10" s="44">
        <v>10444.77</v>
      </c>
      <c r="BL10" s="46">
        <f>BK10/BJ10*100</f>
        <v>66.91264840264556</v>
      </c>
      <c r="BM10" s="46">
        <v>0</v>
      </c>
      <c r="BN10" s="46"/>
      <c r="BO10" s="87"/>
      <c r="BP10" s="44">
        <v>3739.22</v>
      </c>
      <c r="BQ10" s="44">
        <v>0</v>
      </c>
      <c r="BR10" s="44">
        <v>0</v>
      </c>
      <c r="BS10" s="46">
        <v>0</v>
      </c>
    </row>
    <row r="11" spans="1:71" s="28" customFormat="1" ht="24.75" customHeight="1">
      <c r="A11" s="190" t="s">
        <v>5</v>
      </c>
      <c r="B11" s="190"/>
      <c r="C11" s="191"/>
      <c r="D11" s="137">
        <f>G11+L11+Q11+V11+AA11+AN11+AS11+AX11+BC11+BI11</f>
        <v>513340</v>
      </c>
      <c r="E11" s="136">
        <f>I11+N11+S11+X11+AC11+AK11+AP11+AU11+AZ11+BE11+BK11</f>
        <v>494259.89</v>
      </c>
      <c r="F11" s="46">
        <f aca="true" t="shared" si="0" ref="F11:F19">E11/D11*100</f>
        <v>96.28314372540616</v>
      </c>
      <c r="G11" s="113">
        <v>115000</v>
      </c>
      <c r="H11" s="44">
        <v>183051.63</v>
      </c>
      <c r="I11" s="44">
        <v>99166.62</v>
      </c>
      <c r="J11" s="84">
        <f aca="true" t="shared" si="1" ref="J11:J19">I11/H11*100</f>
        <v>54.17412562783516</v>
      </c>
      <c r="K11" s="46">
        <f aca="true" t="shared" si="2" ref="K11:K19">I11/G11*100</f>
        <v>86.23184347826086</v>
      </c>
      <c r="L11" s="49">
        <v>8900</v>
      </c>
      <c r="M11" s="99">
        <v>26013.92</v>
      </c>
      <c r="N11" s="99">
        <v>1998.36</v>
      </c>
      <c r="O11" s="138">
        <f aca="true" t="shared" si="3" ref="O11:O19">N11/M11*100</f>
        <v>7.681887235756857</v>
      </c>
      <c r="P11" s="46">
        <f aca="true" t="shared" si="4" ref="P11:P19">N11/L11*100</f>
        <v>22.453483146067416</v>
      </c>
      <c r="Q11" s="49">
        <v>7500</v>
      </c>
      <c r="R11" s="44">
        <v>71043.48</v>
      </c>
      <c r="S11" s="44">
        <v>7535.53</v>
      </c>
      <c r="T11" s="46">
        <f aca="true" t="shared" si="5" ref="T11:T19">S11/R11*100</f>
        <v>10.606926912927126</v>
      </c>
      <c r="U11" s="46">
        <v>0</v>
      </c>
      <c r="V11" s="49">
        <v>263300</v>
      </c>
      <c r="W11" s="44">
        <v>163901.07</v>
      </c>
      <c r="X11" s="85">
        <v>282061.28</v>
      </c>
      <c r="Y11" s="46">
        <f aca="true" t="shared" si="6" ref="Y11:Y19">X11/W11*100</f>
        <v>172.09239695628588</v>
      </c>
      <c r="Z11" s="46">
        <f aca="true" t="shared" si="7" ref="Z11:Z19">X11/V11*100</f>
        <v>107.12543866312191</v>
      </c>
      <c r="AA11" s="49">
        <v>15300</v>
      </c>
      <c r="AB11" s="49">
        <v>10130</v>
      </c>
      <c r="AC11" s="49">
        <v>11700</v>
      </c>
      <c r="AD11" s="46">
        <f aca="true" t="shared" si="8" ref="AD11:AD19">AC11/AB11*100</f>
        <v>115.4985192497532</v>
      </c>
      <c r="AE11" s="46">
        <f aca="true" t="shared" si="9" ref="AE11:AE19">AC11/AA11*100</f>
        <v>76.47058823529412</v>
      </c>
      <c r="AF11" s="172" t="s">
        <v>5</v>
      </c>
      <c r="AG11" s="172"/>
      <c r="AH11" s="173"/>
      <c r="AI11" s="44">
        <v>0</v>
      </c>
      <c r="AJ11" s="44">
        <v>1069.12</v>
      </c>
      <c r="AK11" s="44">
        <v>1324.08</v>
      </c>
      <c r="AL11" s="46">
        <v>0</v>
      </c>
      <c r="AM11" s="46">
        <v>0</v>
      </c>
      <c r="AN11" s="49">
        <v>59540</v>
      </c>
      <c r="AO11" s="44">
        <v>59842.04</v>
      </c>
      <c r="AP11" s="44">
        <v>46480.28</v>
      </c>
      <c r="AQ11" s="46">
        <f aca="true" t="shared" si="10" ref="AQ11:AQ19">AP11/AO11*100</f>
        <v>77.67161680985474</v>
      </c>
      <c r="AR11" s="46">
        <f aca="true" t="shared" si="11" ref="AR11:AR19">AP11/AN11*100</f>
        <v>78.06563654685925</v>
      </c>
      <c r="AS11" s="49">
        <v>1700</v>
      </c>
      <c r="AT11" s="44"/>
      <c r="AU11" s="44">
        <v>1736.86</v>
      </c>
      <c r="AV11" s="46">
        <v>0</v>
      </c>
      <c r="AW11" s="46">
        <v>0</v>
      </c>
      <c r="AX11" s="49">
        <v>18200</v>
      </c>
      <c r="AY11" s="49">
        <v>9295.15</v>
      </c>
      <c r="AZ11" s="44">
        <v>18230.88</v>
      </c>
      <c r="BA11" s="140">
        <v>0</v>
      </c>
      <c r="BB11" s="46">
        <v>0</v>
      </c>
      <c r="BC11" s="49">
        <v>15200</v>
      </c>
      <c r="BD11" s="46"/>
      <c r="BE11" s="49">
        <v>15252</v>
      </c>
      <c r="BF11" s="46"/>
      <c r="BG11" s="46">
        <f>BE11/BC11*100</f>
        <v>100.3421052631579</v>
      </c>
      <c r="BH11" s="46" t="s">
        <v>77</v>
      </c>
      <c r="BI11" s="49">
        <v>8700</v>
      </c>
      <c r="BJ11" s="44"/>
      <c r="BK11" s="44">
        <v>8774</v>
      </c>
      <c r="BL11" s="46">
        <v>0</v>
      </c>
      <c r="BM11" s="46">
        <v>0</v>
      </c>
      <c r="BN11" s="46"/>
      <c r="BO11" s="87"/>
      <c r="BP11" s="87"/>
      <c r="BQ11" s="44">
        <v>0</v>
      </c>
      <c r="BR11" s="44"/>
      <c r="BS11" s="46">
        <v>0</v>
      </c>
    </row>
    <row r="12" spans="1:71" s="28" customFormat="1" ht="24.75" customHeight="1">
      <c r="A12" s="190" t="s">
        <v>6</v>
      </c>
      <c r="B12" s="190"/>
      <c r="C12" s="191"/>
      <c r="D12" s="137">
        <f>G12+L12+Q12+V12+AA12+AN12+AS12</f>
        <v>1060890</v>
      </c>
      <c r="E12" s="136">
        <f>I12+N12+S12+X12+AC12+AP12+AU12+AZ12+BK12+BQ12</f>
        <v>963795.81</v>
      </c>
      <c r="F12" s="46">
        <f t="shared" si="0"/>
        <v>90.84785510279106</v>
      </c>
      <c r="G12" s="114">
        <v>283000</v>
      </c>
      <c r="H12" s="44">
        <v>217800.76</v>
      </c>
      <c r="I12" s="44">
        <v>188543.02</v>
      </c>
      <c r="J12" s="84">
        <f t="shared" si="1"/>
        <v>86.56674108942502</v>
      </c>
      <c r="K12" s="46">
        <f t="shared" si="2"/>
        <v>66.62297526501766</v>
      </c>
      <c r="L12" s="49">
        <v>121400</v>
      </c>
      <c r="M12" s="99">
        <v>91114.2</v>
      </c>
      <c r="N12" s="99">
        <v>42799.45</v>
      </c>
      <c r="O12" s="138">
        <f t="shared" si="3"/>
        <v>46.97341358427117</v>
      </c>
      <c r="P12" s="46">
        <f t="shared" si="4"/>
        <v>35.25490115321252</v>
      </c>
      <c r="Q12" s="49">
        <v>1400</v>
      </c>
      <c r="R12" s="44">
        <v>96924.49</v>
      </c>
      <c r="S12" s="44">
        <v>1430.67</v>
      </c>
      <c r="T12" s="46">
        <f t="shared" si="5"/>
        <v>1.4760665751246151</v>
      </c>
      <c r="U12" s="46">
        <v>0</v>
      </c>
      <c r="V12" s="49">
        <v>503450</v>
      </c>
      <c r="W12" s="44">
        <v>356530.06</v>
      </c>
      <c r="X12" s="44">
        <v>512551.51</v>
      </c>
      <c r="Y12" s="46">
        <f t="shared" si="6"/>
        <v>143.76109268318078</v>
      </c>
      <c r="Z12" s="46">
        <f t="shared" si="7"/>
        <v>101.80782798689046</v>
      </c>
      <c r="AA12" s="49">
        <v>22200</v>
      </c>
      <c r="AB12" s="49">
        <v>14200</v>
      </c>
      <c r="AC12" s="49">
        <v>23500</v>
      </c>
      <c r="AD12" s="46">
        <f t="shared" si="8"/>
        <v>165.49295774647888</v>
      </c>
      <c r="AE12" s="46">
        <f t="shared" si="9"/>
        <v>105.85585585585586</v>
      </c>
      <c r="AF12" s="172" t="s">
        <v>6</v>
      </c>
      <c r="AG12" s="172"/>
      <c r="AH12" s="173"/>
      <c r="AI12" s="44">
        <v>0</v>
      </c>
      <c r="AJ12" s="87"/>
      <c r="AK12" s="87"/>
      <c r="AL12" s="87"/>
      <c r="AM12" s="87"/>
      <c r="AN12" s="49">
        <v>120940</v>
      </c>
      <c r="AO12" s="44">
        <v>97658.41</v>
      </c>
      <c r="AP12" s="44">
        <v>107272.48</v>
      </c>
      <c r="AQ12" s="46">
        <f t="shared" si="10"/>
        <v>109.84458993342201</v>
      </c>
      <c r="AR12" s="46">
        <f t="shared" si="11"/>
        <v>88.6989250868199</v>
      </c>
      <c r="AS12" s="49">
        <v>8500</v>
      </c>
      <c r="AT12" s="44">
        <v>4573.8</v>
      </c>
      <c r="AU12" s="44">
        <v>9569.51</v>
      </c>
      <c r="AV12" s="46">
        <f aca="true" t="shared" si="12" ref="AV12:AV19">AU12/AT12*100</f>
        <v>209.22449604267786</v>
      </c>
      <c r="AW12" s="46">
        <f aca="true" t="shared" si="13" ref="AW12:AW19">AU12/AS12*100</f>
        <v>112.5824705882353</v>
      </c>
      <c r="AX12" s="87"/>
      <c r="AY12" s="86"/>
      <c r="AZ12" s="44">
        <v>17965.75</v>
      </c>
      <c r="BA12" s="140">
        <v>0</v>
      </c>
      <c r="BB12" s="46">
        <v>0</v>
      </c>
      <c r="BC12" s="49"/>
      <c r="BD12" s="46"/>
      <c r="BE12" s="46"/>
      <c r="BF12" s="46"/>
      <c r="BG12" s="46"/>
      <c r="BH12" s="46" t="s">
        <v>78</v>
      </c>
      <c r="BI12" s="49">
        <v>0</v>
      </c>
      <c r="BJ12" s="44">
        <v>5614.9</v>
      </c>
      <c r="BK12" s="44">
        <v>479.61</v>
      </c>
      <c r="BL12" s="46">
        <f aca="true" t="shared" si="14" ref="BL12:BL19">BK12/BJ12*100</f>
        <v>8.541737163618231</v>
      </c>
      <c r="BM12" s="46">
        <v>0</v>
      </c>
      <c r="BN12" s="46"/>
      <c r="BO12" s="87"/>
      <c r="BP12" s="86"/>
      <c r="BQ12" s="44">
        <v>59683.81</v>
      </c>
      <c r="BR12" s="44">
        <v>0</v>
      </c>
      <c r="BS12" s="46">
        <v>0</v>
      </c>
    </row>
    <row r="13" spans="1:71" s="29" customFormat="1" ht="24.75" customHeight="1">
      <c r="A13" s="198" t="s">
        <v>7</v>
      </c>
      <c r="B13" s="198"/>
      <c r="C13" s="199"/>
      <c r="D13" s="137">
        <v>876640</v>
      </c>
      <c r="E13" s="136">
        <f>I13+N13+S13+X13+AC13+AK13+AP13+AU13+AZ13+BK13</f>
        <v>688045.45</v>
      </c>
      <c r="F13" s="46">
        <f t="shared" si="0"/>
        <v>78.48665929001642</v>
      </c>
      <c r="G13" s="115">
        <v>297330</v>
      </c>
      <c r="H13" s="88">
        <v>180261.94</v>
      </c>
      <c r="I13" s="88">
        <v>202829</v>
      </c>
      <c r="J13" s="84">
        <f t="shared" si="1"/>
        <v>112.51903757387723</v>
      </c>
      <c r="K13" s="46">
        <f t="shared" si="2"/>
        <v>68.21679615242323</v>
      </c>
      <c r="L13" s="49">
        <v>19200</v>
      </c>
      <c r="M13" s="99">
        <v>6417.89</v>
      </c>
      <c r="N13" s="100">
        <v>11400.52</v>
      </c>
      <c r="O13" s="138">
        <f t="shared" si="3"/>
        <v>177.6365752607165</v>
      </c>
      <c r="P13" s="46">
        <f t="shared" si="4"/>
        <v>59.37770833333333</v>
      </c>
      <c r="Q13" s="49">
        <v>0</v>
      </c>
      <c r="R13" s="44">
        <v>74376.86</v>
      </c>
      <c r="S13" s="44">
        <v>6990.37</v>
      </c>
      <c r="T13" s="46">
        <f t="shared" si="5"/>
        <v>9.39858176319893</v>
      </c>
      <c r="U13" s="46">
        <v>0</v>
      </c>
      <c r="V13" s="49">
        <v>444000</v>
      </c>
      <c r="W13" s="44">
        <v>351447.24</v>
      </c>
      <c r="X13" s="44">
        <v>308626.06</v>
      </c>
      <c r="Y13" s="46">
        <f t="shared" si="6"/>
        <v>87.81575863278938</v>
      </c>
      <c r="Z13" s="46">
        <f t="shared" si="7"/>
        <v>69.51037387387387</v>
      </c>
      <c r="AA13" s="49">
        <v>22300</v>
      </c>
      <c r="AB13" s="49">
        <v>16000</v>
      </c>
      <c r="AC13" s="49">
        <v>29690</v>
      </c>
      <c r="AD13" s="46">
        <f t="shared" si="8"/>
        <v>185.5625</v>
      </c>
      <c r="AE13" s="46">
        <f t="shared" si="9"/>
        <v>133.13901345291478</v>
      </c>
      <c r="AF13" s="175" t="s">
        <v>7</v>
      </c>
      <c r="AG13" s="175"/>
      <c r="AH13" s="176"/>
      <c r="AI13" s="44">
        <v>0</v>
      </c>
      <c r="AJ13" s="44">
        <v>5.89</v>
      </c>
      <c r="AK13" s="44">
        <v>284.14</v>
      </c>
      <c r="AL13" s="46">
        <v>0</v>
      </c>
      <c r="AM13" s="46">
        <v>0</v>
      </c>
      <c r="AN13" s="49">
        <v>93610</v>
      </c>
      <c r="AO13" s="44">
        <v>60190.44</v>
      </c>
      <c r="AP13" s="44">
        <v>61565.5</v>
      </c>
      <c r="AQ13" s="46">
        <f t="shared" si="10"/>
        <v>102.28451561410749</v>
      </c>
      <c r="AR13" s="46">
        <f t="shared" si="11"/>
        <v>65.76808033329773</v>
      </c>
      <c r="AS13" s="49">
        <v>200</v>
      </c>
      <c r="AT13" s="44">
        <v>161.91</v>
      </c>
      <c r="AU13" s="44">
        <v>3635.63</v>
      </c>
      <c r="AV13" s="46">
        <v>3617.64</v>
      </c>
      <c r="AW13" s="46">
        <f t="shared" si="13"/>
        <v>1817.8150000000003</v>
      </c>
      <c r="AX13" s="87"/>
      <c r="AY13" s="86"/>
      <c r="AZ13" s="44">
        <v>24671.88</v>
      </c>
      <c r="BA13" s="140">
        <v>0</v>
      </c>
      <c r="BB13" s="46">
        <v>0</v>
      </c>
      <c r="BC13" s="49"/>
      <c r="BD13" s="46"/>
      <c r="BE13" s="46"/>
      <c r="BF13" s="46"/>
      <c r="BG13" s="46"/>
      <c r="BH13" s="46" t="s">
        <v>7</v>
      </c>
      <c r="BI13" s="49">
        <v>0</v>
      </c>
      <c r="BJ13" s="44">
        <v>16592.04</v>
      </c>
      <c r="BK13" s="44">
        <v>38352.35</v>
      </c>
      <c r="BL13" s="46">
        <v>0</v>
      </c>
      <c r="BM13" s="46">
        <v>0</v>
      </c>
      <c r="BN13" s="46"/>
      <c r="BO13" s="87"/>
      <c r="BP13" s="86"/>
      <c r="BQ13" s="44"/>
      <c r="BR13" s="44"/>
      <c r="BS13" s="46">
        <v>0</v>
      </c>
    </row>
    <row r="14" spans="1:71" s="28" customFormat="1" ht="24.75" customHeight="1">
      <c r="A14" s="190" t="s">
        <v>8</v>
      </c>
      <c r="B14" s="190"/>
      <c r="C14" s="191"/>
      <c r="D14" s="137">
        <v>453120</v>
      </c>
      <c r="E14" s="136">
        <f>I14+N14+S14+X14+AC14+AP14+AU14+AZ14+BK14+BQ14</f>
        <v>401525.32000000007</v>
      </c>
      <c r="F14" s="46">
        <f t="shared" si="0"/>
        <v>88.61346221751414</v>
      </c>
      <c r="G14" s="116">
        <v>74200</v>
      </c>
      <c r="H14" s="44">
        <v>52524.93</v>
      </c>
      <c r="I14" s="44">
        <v>47696.91</v>
      </c>
      <c r="J14" s="84">
        <f t="shared" si="1"/>
        <v>90.80813625072895</v>
      </c>
      <c r="K14" s="46">
        <f t="shared" si="2"/>
        <v>64.28154986522911</v>
      </c>
      <c r="L14" s="49">
        <v>18900</v>
      </c>
      <c r="M14" s="99">
        <v>14219.08</v>
      </c>
      <c r="N14" s="99">
        <v>21102.28</v>
      </c>
      <c r="O14" s="138">
        <f t="shared" si="3"/>
        <v>148.40819518562384</v>
      </c>
      <c r="P14" s="46">
        <f t="shared" si="4"/>
        <v>111.65227513227514</v>
      </c>
      <c r="Q14" s="49">
        <v>0</v>
      </c>
      <c r="R14" s="44">
        <v>66752.84</v>
      </c>
      <c r="S14" s="44">
        <v>1853.49</v>
      </c>
      <c r="T14" s="46">
        <f t="shared" si="5"/>
        <v>2.7766459074999656</v>
      </c>
      <c r="U14" s="46">
        <v>0</v>
      </c>
      <c r="V14" s="49">
        <v>256000</v>
      </c>
      <c r="W14" s="44">
        <v>3622.73</v>
      </c>
      <c r="X14" s="85">
        <v>130749.91</v>
      </c>
      <c r="Y14" s="46">
        <f t="shared" si="6"/>
        <v>3609.154146182575</v>
      </c>
      <c r="Z14" s="46">
        <f t="shared" si="7"/>
        <v>51.07418359375</v>
      </c>
      <c r="AA14" s="49">
        <v>15300</v>
      </c>
      <c r="AB14" s="49">
        <v>13700</v>
      </c>
      <c r="AC14" s="89">
        <v>24150</v>
      </c>
      <c r="AD14" s="46">
        <f t="shared" si="8"/>
        <v>176.27737226277372</v>
      </c>
      <c r="AE14" s="46">
        <f t="shared" si="9"/>
        <v>157.84313725490196</v>
      </c>
      <c r="AF14" s="172" t="s">
        <v>8</v>
      </c>
      <c r="AG14" s="172"/>
      <c r="AH14" s="173"/>
      <c r="AI14" s="44">
        <v>0</v>
      </c>
      <c r="AJ14" s="44"/>
      <c r="AK14" s="46"/>
      <c r="AL14" s="46"/>
      <c r="AM14" s="46"/>
      <c r="AN14" s="49">
        <v>88720</v>
      </c>
      <c r="AO14" s="44">
        <v>150085.77</v>
      </c>
      <c r="AP14" s="44">
        <v>105536.63</v>
      </c>
      <c r="AQ14" s="46">
        <f t="shared" si="10"/>
        <v>70.31754576066739</v>
      </c>
      <c r="AR14" s="46">
        <f t="shared" si="11"/>
        <v>118.95472272317404</v>
      </c>
      <c r="AS14" s="49"/>
      <c r="AT14" s="44"/>
      <c r="AU14" s="44">
        <v>2197.03</v>
      </c>
      <c r="AV14" s="46">
        <v>0</v>
      </c>
      <c r="AW14" s="46">
        <v>0</v>
      </c>
      <c r="AX14" s="87"/>
      <c r="AY14" s="86"/>
      <c r="AZ14" s="44">
        <v>42690.81</v>
      </c>
      <c r="BA14" s="140">
        <v>0</v>
      </c>
      <c r="BB14" s="46">
        <v>0</v>
      </c>
      <c r="BC14" s="49"/>
      <c r="BD14" s="46"/>
      <c r="BE14" s="46"/>
      <c r="BF14" s="46"/>
      <c r="BG14" s="46"/>
      <c r="BH14" s="46" t="s">
        <v>8</v>
      </c>
      <c r="BI14" s="49">
        <v>0</v>
      </c>
      <c r="BJ14" s="46"/>
      <c r="BK14" s="44">
        <v>565.19</v>
      </c>
      <c r="BL14" s="46">
        <v>0</v>
      </c>
      <c r="BM14" s="46">
        <v>0</v>
      </c>
      <c r="BN14" s="46"/>
      <c r="BO14" s="87"/>
      <c r="BP14" s="86"/>
      <c r="BQ14" s="44">
        <v>24983.07</v>
      </c>
      <c r="BR14" s="49">
        <v>0</v>
      </c>
      <c r="BS14" s="46">
        <v>0</v>
      </c>
    </row>
    <row r="15" spans="1:71" s="28" customFormat="1" ht="24.75" customHeight="1">
      <c r="A15" s="190" t="s">
        <v>9</v>
      </c>
      <c r="B15" s="190"/>
      <c r="C15" s="191"/>
      <c r="D15" s="137">
        <f>G15+L15+Q15+V15+AA15+AN15+AS15+AX15</f>
        <v>892611</v>
      </c>
      <c r="E15" s="136">
        <f>I15+N15+S15+X15+AC15+AK15+AP15+AU15+AZ15+BK15+BQ15</f>
        <v>858708.7</v>
      </c>
      <c r="F15" s="46">
        <f>E15/D15*100</f>
        <v>96.20189533850692</v>
      </c>
      <c r="G15" s="113">
        <v>278000</v>
      </c>
      <c r="H15" s="44">
        <v>224177.32</v>
      </c>
      <c r="I15" s="44">
        <v>198411.34</v>
      </c>
      <c r="J15" s="84">
        <f t="shared" si="1"/>
        <v>88.5064287502411</v>
      </c>
      <c r="K15" s="46">
        <f t="shared" si="2"/>
        <v>71.37098561151079</v>
      </c>
      <c r="L15" s="49">
        <v>161200</v>
      </c>
      <c r="M15" s="99">
        <v>162843.17</v>
      </c>
      <c r="N15" s="99">
        <v>143893.35</v>
      </c>
      <c r="O15" s="138">
        <f t="shared" si="3"/>
        <v>88.36314719247973</v>
      </c>
      <c r="P15" s="46">
        <f t="shared" si="4"/>
        <v>89.26386476426799</v>
      </c>
      <c r="Q15" s="49">
        <v>1900</v>
      </c>
      <c r="R15" s="44">
        <v>106028.54</v>
      </c>
      <c r="S15" s="44">
        <v>1815.99</v>
      </c>
      <c r="T15" s="46">
        <f t="shared" si="5"/>
        <v>1.7127369668581687</v>
      </c>
      <c r="U15" s="46">
        <v>0</v>
      </c>
      <c r="V15" s="49">
        <v>364831</v>
      </c>
      <c r="W15" s="44">
        <v>235644.46</v>
      </c>
      <c r="X15" s="44">
        <v>390359.04</v>
      </c>
      <c r="Y15" s="46">
        <f t="shared" si="6"/>
        <v>165.6559377631878</v>
      </c>
      <c r="Z15" s="46">
        <f t="shared" si="7"/>
        <v>106.9972233719174</v>
      </c>
      <c r="AA15" s="49">
        <v>18400</v>
      </c>
      <c r="AB15" s="49">
        <v>14600</v>
      </c>
      <c r="AC15" s="49">
        <v>16840</v>
      </c>
      <c r="AD15" s="46">
        <f t="shared" si="8"/>
        <v>115.34246575342466</v>
      </c>
      <c r="AE15" s="46">
        <f t="shared" si="9"/>
        <v>91.52173913043478</v>
      </c>
      <c r="AF15" s="172" t="s">
        <v>9</v>
      </c>
      <c r="AG15" s="172"/>
      <c r="AH15" s="173"/>
      <c r="AI15" s="44">
        <v>0</v>
      </c>
      <c r="AJ15" s="44"/>
      <c r="AK15" s="44">
        <v>122.9</v>
      </c>
      <c r="AL15" s="46">
        <v>0</v>
      </c>
      <c r="AM15" s="46">
        <v>0</v>
      </c>
      <c r="AN15" s="49">
        <v>28580</v>
      </c>
      <c r="AO15" s="44">
        <v>53916.91</v>
      </c>
      <c r="AP15" s="44">
        <v>35766.08</v>
      </c>
      <c r="AQ15" s="46">
        <f t="shared" si="10"/>
        <v>66.33555224140257</v>
      </c>
      <c r="AR15" s="46">
        <f t="shared" si="11"/>
        <v>125.14373687893632</v>
      </c>
      <c r="AS15" s="49">
        <v>20700</v>
      </c>
      <c r="AT15" s="44">
        <v>8661.15</v>
      </c>
      <c r="AU15" s="44">
        <v>24134.87</v>
      </c>
      <c r="AV15" s="46">
        <f t="shared" si="12"/>
        <v>278.6566449028131</v>
      </c>
      <c r="AW15" s="46">
        <f t="shared" si="13"/>
        <v>116.59357487922706</v>
      </c>
      <c r="AX15" s="49">
        <v>19000</v>
      </c>
      <c r="AY15" s="44">
        <v>21059.91</v>
      </c>
      <c r="AZ15" s="44">
        <v>21490.73</v>
      </c>
      <c r="BA15" s="140">
        <f>AZ15/AY15*100</f>
        <v>102.04568775460103</v>
      </c>
      <c r="BB15" s="46">
        <v>0</v>
      </c>
      <c r="BC15" s="49"/>
      <c r="BD15" s="46"/>
      <c r="BE15" s="46"/>
      <c r="BF15" s="46"/>
      <c r="BG15" s="46"/>
      <c r="BH15" s="46" t="s">
        <v>9</v>
      </c>
      <c r="BI15" s="49">
        <v>0</v>
      </c>
      <c r="BJ15" s="44">
        <v>2549.99</v>
      </c>
      <c r="BK15" s="44">
        <v>432.68</v>
      </c>
      <c r="BL15" s="46">
        <v>0</v>
      </c>
      <c r="BM15" s="46">
        <v>0</v>
      </c>
      <c r="BN15" s="46"/>
      <c r="BO15" s="87"/>
      <c r="BP15" s="44"/>
      <c r="BQ15" s="44">
        <v>25441.72</v>
      </c>
      <c r="BR15" s="44">
        <v>0</v>
      </c>
      <c r="BS15" s="46">
        <v>0</v>
      </c>
    </row>
    <row r="16" spans="1:71" s="28" customFormat="1" ht="26.25" customHeight="1">
      <c r="A16" s="190" t="s">
        <v>10</v>
      </c>
      <c r="B16" s="190"/>
      <c r="C16" s="191"/>
      <c r="D16" s="137">
        <f>G16+L16+Q16+V16+AA16+AN16+AS16+AX16+BI16</f>
        <v>481180</v>
      </c>
      <c r="E16" s="136">
        <f>I16+N16+S16+X16+AC16+AP16+AU16+AZ16+BK16</f>
        <v>468222.8599999999</v>
      </c>
      <c r="F16" s="46">
        <f t="shared" si="0"/>
        <v>97.30721559499563</v>
      </c>
      <c r="G16" s="113">
        <v>117700</v>
      </c>
      <c r="H16" s="44">
        <v>94323.63</v>
      </c>
      <c r="I16" s="44">
        <v>101085.62</v>
      </c>
      <c r="J16" s="84">
        <f t="shared" si="1"/>
        <v>107.16892469045136</v>
      </c>
      <c r="K16" s="46">
        <f t="shared" si="2"/>
        <v>85.88412914188615</v>
      </c>
      <c r="L16" s="49">
        <v>5600</v>
      </c>
      <c r="M16" s="99">
        <v>4225.62</v>
      </c>
      <c r="N16" s="99">
        <v>42052.67</v>
      </c>
      <c r="O16" s="138">
        <f t="shared" si="3"/>
        <v>995.1834287039535</v>
      </c>
      <c r="P16" s="46">
        <f t="shared" si="4"/>
        <v>750.9405357142857</v>
      </c>
      <c r="Q16" s="49">
        <v>2000</v>
      </c>
      <c r="R16" s="44">
        <v>82593.82</v>
      </c>
      <c r="S16" s="44">
        <v>2017.43</v>
      </c>
      <c r="T16" s="46">
        <f t="shared" si="5"/>
        <v>2.4425919517949404</v>
      </c>
      <c r="U16" s="46">
        <v>0</v>
      </c>
      <c r="V16" s="49">
        <v>249051</v>
      </c>
      <c r="W16" s="44">
        <v>175971</v>
      </c>
      <c r="X16" s="85">
        <v>217386.7</v>
      </c>
      <c r="Y16" s="46">
        <f t="shared" si="6"/>
        <v>123.53552574003672</v>
      </c>
      <c r="Z16" s="46">
        <f t="shared" si="7"/>
        <v>87.28601772327757</v>
      </c>
      <c r="AA16" s="49">
        <v>14700</v>
      </c>
      <c r="AB16" s="49">
        <v>10900</v>
      </c>
      <c r="AC16" s="49">
        <v>8000</v>
      </c>
      <c r="AD16" s="46">
        <f t="shared" si="8"/>
        <v>73.39449541284404</v>
      </c>
      <c r="AE16" s="46">
        <f t="shared" si="9"/>
        <v>54.421768707483</v>
      </c>
      <c r="AF16" s="172" t="s">
        <v>10</v>
      </c>
      <c r="AG16" s="172"/>
      <c r="AH16" s="173"/>
      <c r="AI16" s="44">
        <v>0</v>
      </c>
      <c r="AJ16" s="44"/>
      <c r="AK16" s="45"/>
      <c r="AL16" s="45"/>
      <c r="AM16" s="46"/>
      <c r="AN16" s="49">
        <v>53529</v>
      </c>
      <c r="AO16" s="44">
        <v>80374.5</v>
      </c>
      <c r="AP16" s="44">
        <v>59955.16</v>
      </c>
      <c r="AQ16" s="46">
        <f t="shared" si="10"/>
        <v>74.59475331106259</v>
      </c>
      <c r="AR16" s="46">
        <f t="shared" si="11"/>
        <v>112.00500663191914</v>
      </c>
      <c r="AS16" s="49">
        <v>11100</v>
      </c>
      <c r="AT16" s="44">
        <v>7333.03</v>
      </c>
      <c r="AU16" s="44">
        <v>9070.16</v>
      </c>
      <c r="AV16" s="46">
        <f t="shared" si="12"/>
        <v>123.68911623162595</v>
      </c>
      <c r="AW16" s="46">
        <f t="shared" si="13"/>
        <v>81.71315315315314</v>
      </c>
      <c r="AX16" s="49">
        <v>7800</v>
      </c>
      <c r="AY16" s="86"/>
      <c r="AZ16" s="44">
        <v>7829.39</v>
      </c>
      <c r="BA16" s="140">
        <v>0</v>
      </c>
      <c r="BB16" s="46">
        <v>0</v>
      </c>
      <c r="BC16" s="49"/>
      <c r="BD16" s="46"/>
      <c r="BE16" s="46"/>
      <c r="BF16" s="46"/>
      <c r="BG16" s="46"/>
      <c r="BH16" s="46" t="s">
        <v>79</v>
      </c>
      <c r="BI16" s="49">
        <v>19700</v>
      </c>
      <c r="BJ16" s="44"/>
      <c r="BK16" s="44">
        <v>20825.73</v>
      </c>
      <c r="BL16" s="46">
        <v>0</v>
      </c>
      <c r="BM16" s="46">
        <v>0</v>
      </c>
      <c r="BN16" s="46"/>
      <c r="BO16" s="87"/>
      <c r="BP16" s="86"/>
      <c r="BQ16" s="44">
        <v>0</v>
      </c>
      <c r="BR16" s="44">
        <v>0</v>
      </c>
      <c r="BS16" s="46">
        <v>0</v>
      </c>
    </row>
    <row r="17" spans="1:71" s="28" customFormat="1" ht="24.75" customHeight="1">
      <c r="A17" s="190" t="s">
        <v>11</v>
      </c>
      <c r="B17" s="190"/>
      <c r="C17" s="191"/>
      <c r="D17" s="137">
        <f>G17+L17+V17+AN17+AS17+AX17+BI17</f>
        <v>5353863</v>
      </c>
      <c r="E17" s="136">
        <f>I17+N17+S17+X17+AP17+AU17+AZ17+BE17+BK17+BN17+BQ17</f>
        <v>4596738.109999999</v>
      </c>
      <c r="F17" s="46">
        <f t="shared" si="0"/>
        <v>85.85834396584296</v>
      </c>
      <c r="G17" s="113">
        <v>3387113</v>
      </c>
      <c r="H17" s="44">
        <v>2286481.42</v>
      </c>
      <c r="I17" s="44">
        <v>2347938.46</v>
      </c>
      <c r="J17" s="84">
        <f t="shared" si="1"/>
        <v>102.68784340263741</v>
      </c>
      <c r="K17" s="46">
        <f t="shared" si="2"/>
        <v>69.31975579202701</v>
      </c>
      <c r="L17" s="49">
        <v>31100</v>
      </c>
      <c r="M17" s="99">
        <v>23321.98</v>
      </c>
      <c r="N17" s="99">
        <v>69563.76</v>
      </c>
      <c r="O17" s="138">
        <f t="shared" si="3"/>
        <v>298.27553235188435</v>
      </c>
      <c r="P17" s="46">
        <f t="shared" si="4"/>
        <v>223.6776848874598</v>
      </c>
      <c r="Q17" s="49">
        <v>0</v>
      </c>
      <c r="R17" s="44">
        <v>215947.35</v>
      </c>
      <c r="S17" s="44">
        <v>8071.41</v>
      </c>
      <c r="T17" s="46">
        <f t="shared" si="5"/>
        <v>3.737674947157258</v>
      </c>
      <c r="U17" s="46">
        <v>0</v>
      </c>
      <c r="V17" s="49">
        <v>1297000</v>
      </c>
      <c r="W17" s="44">
        <v>1145442.91</v>
      </c>
      <c r="X17" s="44">
        <v>1251522.26</v>
      </c>
      <c r="Y17" s="46">
        <f t="shared" si="6"/>
        <v>109.2609897074661</v>
      </c>
      <c r="Z17" s="46">
        <f t="shared" si="7"/>
        <v>96.49362066306863</v>
      </c>
      <c r="AA17" s="49">
        <v>0</v>
      </c>
      <c r="AB17" s="49"/>
      <c r="AC17" s="49"/>
      <c r="AD17" s="46">
        <v>0</v>
      </c>
      <c r="AE17" s="46">
        <v>0</v>
      </c>
      <c r="AF17" s="172" t="s">
        <v>11</v>
      </c>
      <c r="AG17" s="172"/>
      <c r="AH17" s="173"/>
      <c r="AI17" s="44">
        <v>0</v>
      </c>
      <c r="AJ17" s="44"/>
      <c r="AK17" s="45"/>
      <c r="AL17" s="45"/>
      <c r="AM17" s="46"/>
      <c r="AN17" s="49">
        <v>58650</v>
      </c>
      <c r="AO17" s="44">
        <v>64508.83</v>
      </c>
      <c r="AP17" s="44">
        <v>58960.71</v>
      </c>
      <c r="AQ17" s="46">
        <f t="shared" si="10"/>
        <v>91.39944097575479</v>
      </c>
      <c r="AR17" s="46">
        <f t="shared" si="11"/>
        <v>100.52976982097186</v>
      </c>
      <c r="AS17" s="49">
        <v>100000</v>
      </c>
      <c r="AT17" s="44">
        <v>31477.4</v>
      </c>
      <c r="AU17" s="44">
        <v>221008.09</v>
      </c>
      <c r="AV17" s="46">
        <f t="shared" si="12"/>
        <v>702.1167250154078</v>
      </c>
      <c r="AW17" s="46">
        <f t="shared" si="13"/>
        <v>221.00808999999998</v>
      </c>
      <c r="AX17" s="49">
        <v>30000</v>
      </c>
      <c r="AY17" s="86"/>
      <c r="AZ17" s="44">
        <v>38751.67</v>
      </c>
      <c r="BA17" s="140">
        <v>0</v>
      </c>
      <c r="BB17" s="46">
        <v>0</v>
      </c>
      <c r="BC17" s="49"/>
      <c r="BD17" s="46"/>
      <c r="BE17" s="49">
        <v>75000</v>
      </c>
      <c r="BF17" s="46"/>
      <c r="BG17" s="46"/>
      <c r="BH17" s="46" t="s">
        <v>80</v>
      </c>
      <c r="BI17" s="49">
        <v>450000</v>
      </c>
      <c r="BJ17" s="44">
        <v>74321.58</v>
      </c>
      <c r="BK17" s="44">
        <v>492178.63</v>
      </c>
      <c r="BL17" s="46">
        <f t="shared" si="14"/>
        <v>662.2284267907114</v>
      </c>
      <c r="BM17" s="46">
        <v>0</v>
      </c>
      <c r="BN17" s="49">
        <v>20000</v>
      </c>
      <c r="BO17" s="87"/>
      <c r="BP17" s="86"/>
      <c r="BQ17" s="44">
        <v>13743.12</v>
      </c>
      <c r="BR17" s="44"/>
      <c r="BS17" s="46">
        <v>0</v>
      </c>
    </row>
    <row r="18" spans="1:71" s="28" customFormat="1" ht="27.75" customHeight="1">
      <c r="A18" s="190" t="s">
        <v>12</v>
      </c>
      <c r="B18" s="190"/>
      <c r="C18" s="191"/>
      <c r="D18" s="137">
        <v>1660460</v>
      </c>
      <c r="E18" s="136">
        <f>I18+N18+S18+X18+AC18+AP18+AU18+AZ18+BK18</f>
        <v>1134206.71</v>
      </c>
      <c r="F18" s="46">
        <f t="shared" si="0"/>
        <v>68.30677703768835</v>
      </c>
      <c r="G18" s="113">
        <v>495000</v>
      </c>
      <c r="H18" s="44">
        <v>361486.58</v>
      </c>
      <c r="I18" s="44">
        <v>341370.08</v>
      </c>
      <c r="J18" s="84">
        <f t="shared" si="1"/>
        <v>94.43506312184536</v>
      </c>
      <c r="K18" s="46">
        <f t="shared" si="2"/>
        <v>68.96365252525253</v>
      </c>
      <c r="L18" s="49">
        <v>452900</v>
      </c>
      <c r="M18" s="99">
        <v>339659.64</v>
      </c>
      <c r="N18" s="99">
        <v>149360.19</v>
      </c>
      <c r="O18" s="138">
        <f t="shared" si="3"/>
        <v>43.97348769491718</v>
      </c>
      <c r="P18" s="46">
        <f t="shared" si="4"/>
        <v>32.97862442040185</v>
      </c>
      <c r="Q18" s="49">
        <v>0</v>
      </c>
      <c r="R18" s="44">
        <v>128961.67</v>
      </c>
      <c r="S18" s="44">
        <v>13176.13</v>
      </c>
      <c r="T18" s="46">
        <f t="shared" si="5"/>
        <v>10.21709008575959</v>
      </c>
      <c r="U18" s="46">
        <v>0</v>
      </c>
      <c r="V18" s="49">
        <v>540000</v>
      </c>
      <c r="W18" s="44">
        <v>448386.64</v>
      </c>
      <c r="X18" s="44">
        <v>506117</v>
      </c>
      <c r="Y18" s="46">
        <f t="shared" si="6"/>
        <v>112.87512937495194</v>
      </c>
      <c r="Z18" s="46">
        <f t="shared" si="7"/>
        <v>93.72537037037037</v>
      </c>
      <c r="AA18" s="49">
        <v>45300</v>
      </c>
      <c r="AB18" s="49">
        <v>35160</v>
      </c>
      <c r="AC18" s="49">
        <v>35590</v>
      </c>
      <c r="AD18" s="46">
        <f t="shared" si="8"/>
        <v>101.22298065984072</v>
      </c>
      <c r="AE18" s="46">
        <f t="shared" si="9"/>
        <v>78.56512141280353</v>
      </c>
      <c r="AF18" s="172" t="s">
        <v>12</v>
      </c>
      <c r="AG18" s="172"/>
      <c r="AH18" s="173"/>
      <c r="AI18" s="44">
        <v>0</v>
      </c>
      <c r="AJ18" s="44"/>
      <c r="AK18" s="90"/>
      <c r="AL18" s="90"/>
      <c r="AM18" s="46"/>
      <c r="AN18" s="49">
        <v>127260</v>
      </c>
      <c r="AO18" s="44">
        <v>186592.43</v>
      </c>
      <c r="AP18" s="44">
        <v>63067.42</v>
      </c>
      <c r="AQ18" s="46">
        <f t="shared" si="10"/>
        <v>33.799559821371105</v>
      </c>
      <c r="AR18" s="46">
        <f t="shared" si="11"/>
        <v>49.55792865000785</v>
      </c>
      <c r="AS18" s="49">
        <v>0</v>
      </c>
      <c r="AT18" s="44"/>
      <c r="AU18" s="44">
        <v>3473.72</v>
      </c>
      <c r="AV18" s="46">
        <v>0</v>
      </c>
      <c r="AW18" s="46">
        <v>0</v>
      </c>
      <c r="AX18" s="86"/>
      <c r="AY18" s="86"/>
      <c r="AZ18" s="44">
        <v>19149.17</v>
      </c>
      <c r="BA18" s="140">
        <v>0</v>
      </c>
      <c r="BB18" s="46">
        <v>0</v>
      </c>
      <c r="BC18" s="49"/>
      <c r="BD18" s="46"/>
      <c r="BE18" s="46"/>
      <c r="BF18" s="46"/>
      <c r="BG18" s="46"/>
      <c r="BH18" s="46" t="s">
        <v>29</v>
      </c>
      <c r="BI18" s="49">
        <v>0</v>
      </c>
      <c r="BJ18" s="44">
        <v>48664.8</v>
      </c>
      <c r="BK18" s="44">
        <v>2903</v>
      </c>
      <c r="BL18" s="46">
        <f t="shared" si="14"/>
        <v>5.965297299074485</v>
      </c>
      <c r="BM18" s="46">
        <v>0</v>
      </c>
      <c r="BN18" s="49"/>
      <c r="BO18" s="87"/>
      <c r="BP18" s="86"/>
      <c r="BQ18" s="44">
        <v>0</v>
      </c>
      <c r="BR18" s="44">
        <v>0</v>
      </c>
      <c r="BS18" s="46">
        <v>0</v>
      </c>
    </row>
    <row r="19" spans="1:71" s="30" customFormat="1" ht="24.75" customHeight="1">
      <c r="A19" s="196" t="s">
        <v>74</v>
      </c>
      <c r="B19" s="196"/>
      <c r="C19" s="197"/>
      <c r="D19" s="135">
        <f>SUM(D10:D18)</f>
        <v>11735244</v>
      </c>
      <c r="E19" s="136">
        <f>SUM(E10:E18)</f>
        <v>10007086.8</v>
      </c>
      <c r="F19" s="87">
        <f t="shared" si="0"/>
        <v>85.27378553015174</v>
      </c>
      <c r="G19" s="117">
        <f>G10+G11+G12+G13+G14+G15+G16+G17+G18</f>
        <v>5127643</v>
      </c>
      <c r="H19" s="92">
        <f>SUM(H10:H18)</f>
        <v>3660949.58</v>
      </c>
      <c r="I19" s="92">
        <f>I10+I11+I12+I13+I14+I15+I16+I17+I18</f>
        <v>3579356.59</v>
      </c>
      <c r="J19" s="93">
        <f t="shared" si="1"/>
        <v>97.77126157525501</v>
      </c>
      <c r="K19" s="87">
        <f t="shared" si="2"/>
        <v>69.80510519160558</v>
      </c>
      <c r="L19" s="94">
        <f>L18+L17+L16+L15+L14+L13+L12+L11+L10</f>
        <v>847500</v>
      </c>
      <c r="M19" s="101">
        <f>SUM(M10:M18)</f>
        <v>689057.9199999999</v>
      </c>
      <c r="N19" s="101">
        <f>N18+N17+N16+N15+N14+N12+N11+N13+N10</f>
        <v>497478.26</v>
      </c>
      <c r="O19" s="139">
        <f t="shared" si="3"/>
        <v>72.19687134573536</v>
      </c>
      <c r="P19" s="87">
        <f t="shared" si="4"/>
        <v>58.699499705014745</v>
      </c>
      <c r="Q19" s="86">
        <f>Q10+Q11+Q12+Q13+Q14+Q15+Q16+Q17+Q18</f>
        <v>12800</v>
      </c>
      <c r="R19" s="95">
        <f>SUM(R10:R18)</f>
        <v>896931.46</v>
      </c>
      <c r="S19" s="96">
        <f>SUM(S10:S18)</f>
        <v>43698.450000000004</v>
      </c>
      <c r="T19" s="87">
        <f t="shared" si="5"/>
        <v>4.871994343915644</v>
      </c>
      <c r="U19" s="87">
        <v>0</v>
      </c>
      <c r="V19" s="91">
        <f>SUM(V10:V18)</f>
        <v>4135632</v>
      </c>
      <c r="W19" s="96">
        <f>SUM(W10:W18)</f>
        <v>3053656.32</v>
      </c>
      <c r="X19" s="95">
        <f>SUM(X10:X18)</f>
        <v>3830513.55</v>
      </c>
      <c r="Y19" s="87">
        <f t="shared" si="6"/>
        <v>125.44023127003369</v>
      </c>
      <c r="Z19" s="46">
        <f t="shared" si="7"/>
        <v>92.62220502211028</v>
      </c>
      <c r="AA19" s="86">
        <f>AA10+AA11+AA12+AA13+AA14+AA15+AA16+AA17+AA18</f>
        <v>175500</v>
      </c>
      <c r="AB19" s="86">
        <f>SUM(AB10:AB18)</f>
        <v>130090</v>
      </c>
      <c r="AC19" s="91">
        <f>AC10+AC11+AC12+AC13+AC14+AC15+AC16+AC17+AC18</f>
        <v>161820</v>
      </c>
      <c r="AD19" s="87">
        <f t="shared" si="8"/>
        <v>124.39080636482436</v>
      </c>
      <c r="AE19" s="87">
        <f t="shared" si="9"/>
        <v>92.2051282051282</v>
      </c>
      <c r="AF19" s="174" t="s">
        <v>3</v>
      </c>
      <c r="AG19" s="174"/>
      <c r="AH19" s="174"/>
      <c r="AI19" s="57">
        <v>0</v>
      </c>
      <c r="AJ19" s="57">
        <f>SUM(AJ10:AJ18)</f>
        <v>1075.01</v>
      </c>
      <c r="AK19" s="57">
        <f>AK11+AK13+AK15+AK16+AK17</f>
        <v>1731.12</v>
      </c>
      <c r="AL19" s="87">
        <v>0</v>
      </c>
      <c r="AM19" s="87">
        <v>0</v>
      </c>
      <c r="AN19" s="91">
        <f>SUM(AN10:AN18)</f>
        <v>708369</v>
      </c>
      <c r="AO19" s="96">
        <f>SUM(AO10:AO18)</f>
        <v>820235.44</v>
      </c>
      <c r="AP19" s="95">
        <f>SUM(AP10:AP18)</f>
        <v>595996.76</v>
      </c>
      <c r="AQ19" s="87">
        <f t="shared" si="10"/>
        <v>72.6616689471501</v>
      </c>
      <c r="AR19" s="87">
        <f t="shared" si="11"/>
        <v>84.13648253946742</v>
      </c>
      <c r="AS19" s="97">
        <f>SUM(AS10:AS18)</f>
        <v>159200</v>
      </c>
      <c r="AT19" s="96">
        <f>SUM(AT10:AT18)</f>
        <v>68474.53</v>
      </c>
      <c r="AU19" s="98">
        <f>SUM(AU10:AU18)</f>
        <v>294787.81999999995</v>
      </c>
      <c r="AV19" s="87">
        <f t="shared" si="12"/>
        <v>430.5072557635663</v>
      </c>
      <c r="AW19" s="87">
        <f t="shared" si="13"/>
        <v>185.16822864321605</v>
      </c>
      <c r="AX19" s="118">
        <f>AX10+AX11+AX12+AX13+AX14+AX15+AX16+AX17+AX18</f>
        <v>75000</v>
      </c>
      <c r="AY19" s="95">
        <f>SUM(AY10:AY18)</f>
        <v>30355.059999999998</v>
      </c>
      <c r="AZ19" s="95">
        <f>AZ10+AZ11+AZ12+AZ13+AZ14+AZ15+AZ16:BA16+AZ17+AZ18</f>
        <v>192644.57</v>
      </c>
      <c r="BA19" s="140">
        <f>AZ19/AY19*100</f>
        <v>634.6374212404786</v>
      </c>
      <c r="BB19" s="46">
        <v>0</v>
      </c>
      <c r="BC19" s="86">
        <f>BC10+BC11+BC12+BC18</f>
        <v>15200</v>
      </c>
      <c r="BD19" s="46"/>
      <c r="BE19" s="86">
        <f>BE11+BE17</f>
        <v>90252</v>
      </c>
      <c r="BF19" s="46"/>
      <c r="BG19" s="87">
        <f>BE19/BC19*100</f>
        <v>593.7631578947369</v>
      </c>
      <c r="BH19" s="93" t="s">
        <v>74</v>
      </c>
      <c r="BI19" s="86">
        <f>SUM(BI10:BI18)</f>
        <v>478400</v>
      </c>
      <c r="BJ19" s="57">
        <f>SUM(BJ10:BJ18)</f>
        <v>163352.87</v>
      </c>
      <c r="BK19" s="95">
        <f>BK10+BK11+BK12+BK13+BK14+BK15+BK16+BK17+BK18</f>
        <v>574955.96</v>
      </c>
      <c r="BL19" s="87">
        <f t="shared" si="14"/>
        <v>351.9717529297159</v>
      </c>
      <c r="BM19" s="87">
        <v>0</v>
      </c>
      <c r="BN19" s="118">
        <f>BN17</f>
        <v>20000</v>
      </c>
      <c r="BO19" s="93"/>
      <c r="BP19" s="95">
        <f>SUM(BP10:BP18)</f>
        <v>3739.22</v>
      </c>
      <c r="BQ19" s="95">
        <f>BQ10+BQ11+BQ12+BQ13+BQ14+BQ15+BQ16+BQ17+BQ18</f>
        <v>123851.72</v>
      </c>
      <c r="BR19" s="95">
        <f>BR10+BR11+BR12+BR13+BR14+BR15+BR16+BR17+BR18</f>
        <v>0</v>
      </c>
      <c r="BS19" s="87">
        <v>0</v>
      </c>
    </row>
    <row r="20" spans="9:10" ht="12.75">
      <c r="I20" s="34"/>
      <c r="J20" s="34"/>
    </row>
  </sheetData>
  <mergeCells count="77">
    <mergeCell ref="E8:E9"/>
    <mergeCell ref="L8:L9"/>
    <mergeCell ref="M8:N8"/>
    <mergeCell ref="O8:P8"/>
    <mergeCell ref="H8:I8"/>
    <mergeCell ref="J8:K8"/>
    <mergeCell ref="Y8:Z8"/>
    <mergeCell ref="BI7:BM7"/>
    <mergeCell ref="BO7:BS7"/>
    <mergeCell ref="AX7:BB7"/>
    <mergeCell ref="AA8:AA9"/>
    <mergeCell ref="AB8:AC8"/>
    <mergeCell ref="AD8:AE8"/>
    <mergeCell ref="AL8:AM8"/>
    <mergeCell ref="AN8:AN9"/>
    <mergeCell ref="AO8:AP8"/>
    <mergeCell ref="Q8:Q9"/>
    <mergeCell ref="R8:S8"/>
    <mergeCell ref="T8:U8"/>
    <mergeCell ref="W8:X8"/>
    <mergeCell ref="V8:V9"/>
    <mergeCell ref="A6:C9"/>
    <mergeCell ref="A19:C19"/>
    <mergeCell ref="A16:C16"/>
    <mergeCell ref="A12:C12"/>
    <mergeCell ref="A13:C13"/>
    <mergeCell ref="A14:C14"/>
    <mergeCell ref="A17:C17"/>
    <mergeCell ref="A18:C18"/>
    <mergeCell ref="D3:AR3"/>
    <mergeCell ref="G7:K7"/>
    <mergeCell ref="AF11:AH11"/>
    <mergeCell ref="A15:C15"/>
    <mergeCell ref="A11:C11"/>
    <mergeCell ref="L7:P7"/>
    <mergeCell ref="Q7:U7"/>
    <mergeCell ref="V7:Z7"/>
    <mergeCell ref="AA7:AE7"/>
    <mergeCell ref="A10:C10"/>
    <mergeCell ref="D6:F7"/>
    <mergeCell ref="AI7:AM7"/>
    <mergeCell ref="AN7:AR7"/>
    <mergeCell ref="AS7:AW7"/>
    <mergeCell ref="AF7:AH9"/>
    <mergeCell ref="G8:G9"/>
    <mergeCell ref="D8:D9"/>
    <mergeCell ref="AI8:AI9"/>
    <mergeCell ref="AJ8:AK8"/>
    <mergeCell ref="G6:BS6"/>
    <mergeCell ref="AF19:AH19"/>
    <mergeCell ref="AF12:AH12"/>
    <mergeCell ref="AF13:AH13"/>
    <mergeCell ref="AF14:AH14"/>
    <mergeCell ref="AF15:AH15"/>
    <mergeCell ref="AF10:AH10"/>
    <mergeCell ref="AF16:AH16"/>
    <mergeCell ref="AF17:AH17"/>
    <mergeCell ref="AF18:AH18"/>
    <mergeCell ref="AY8:AZ8"/>
    <mergeCell ref="BA8:BB8"/>
    <mergeCell ref="BI8:BI9"/>
    <mergeCell ref="AQ8:AR8"/>
    <mergeCell ref="AS8:AS9"/>
    <mergeCell ref="AT8:AU8"/>
    <mergeCell ref="AV8:AW8"/>
    <mergeCell ref="AX8:AX9"/>
    <mergeCell ref="BC8:BC9"/>
    <mergeCell ref="BD8:BE8"/>
    <mergeCell ref="BH7:BH9"/>
    <mergeCell ref="BF8:BG8"/>
    <mergeCell ref="BC7:BG7"/>
    <mergeCell ref="BR8:BS8"/>
    <mergeCell ref="BJ8:BK8"/>
    <mergeCell ref="BL8:BM8"/>
    <mergeCell ref="BO8:BO9"/>
    <mergeCell ref="BP8:BQ8"/>
    <mergeCell ref="BN7:BN9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C1">
      <selection activeCell="N18" sqref="N18"/>
    </sheetView>
  </sheetViews>
  <sheetFormatPr defaultColWidth="9.00390625" defaultRowHeight="12.75"/>
  <cols>
    <col min="2" max="2" width="21.00390625" style="0" customWidth="1"/>
    <col min="3" max="3" width="4.00390625" style="0" customWidth="1"/>
    <col min="4" max="4" width="12.375" style="0" customWidth="1"/>
    <col min="5" max="5" width="12.125" style="0" customWidth="1"/>
    <col min="6" max="6" width="5.75390625" style="0" customWidth="1"/>
    <col min="7" max="7" width="13.25390625" style="0" customWidth="1"/>
    <col min="8" max="8" width="12.625" style="0" customWidth="1"/>
    <col min="9" max="9" width="5.875" style="0" customWidth="1"/>
    <col min="10" max="10" width="12.25390625" style="0" customWidth="1"/>
    <col min="11" max="11" width="11.625" style="0" customWidth="1"/>
    <col min="12" max="12" width="6.75390625" style="0" customWidth="1"/>
    <col min="13" max="13" width="7.125" style="0" customWidth="1"/>
    <col min="14" max="14" width="9.625" style="0" customWidth="1"/>
    <col min="15" max="15" width="7.125" style="0" customWidth="1"/>
    <col min="16" max="16" width="12.375" style="0" customWidth="1"/>
    <col min="17" max="17" width="11.375" style="0" customWidth="1"/>
    <col min="18" max="18" width="6.00390625" style="0" customWidth="1"/>
    <col min="19" max="19" width="12.00390625" style="0" customWidth="1"/>
    <col min="20" max="21" width="11.375" style="0" customWidth="1"/>
    <col min="22" max="22" width="11.125" style="0" customWidth="1"/>
  </cols>
  <sheetData>
    <row r="1" spans="4:18" ht="12.75">
      <c r="D1" s="4"/>
      <c r="E1" s="3"/>
      <c r="F1" s="4"/>
      <c r="G1" s="4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4:18" ht="12.75">
      <c r="D2" s="4"/>
      <c r="E2" s="3"/>
      <c r="F2" s="4"/>
      <c r="G2" s="4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ht="12.75" customHeight="1">
      <c r="A3" s="1"/>
      <c r="B3" s="209" t="s">
        <v>89</v>
      </c>
      <c r="C3" s="209"/>
      <c r="D3" s="209"/>
      <c r="E3" s="209"/>
      <c r="F3" s="209"/>
      <c r="G3" s="209"/>
      <c r="H3" s="209"/>
      <c r="I3" s="209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18" ht="12.75">
      <c r="A4" s="1"/>
      <c r="B4" s="1"/>
      <c r="C4" s="1"/>
      <c r="D4" s="6"/>
      <c r="E4" s="7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1"/>
      <c r="B5" s="1"/>
      <c r="C5" s="1"/>
      <c r="D5" s="6"/>
      <c r="E5" s="7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2" ht="12.75">
      <c r="A6" s="215"/>
      <c r="B6" s="208"/>
      <c r="C6" s="208"/>
      <c r="D6" s="213" t="s">
        <v>0</v>
      </c>
      <c r="E6" s="208"/>
      <c r="F6" s="208"/>
      <c r="G6" s="215" t="s">
        <v>17</v>
      </c>
      <c r="H6" s="216"/>
      <c r="I6" s="216"/>
      <c r="J6" s="216"/>
      <c r="K6" s="216"/>
      <c r="L6" s="216"/>
      <c r="M6" s="211" t="s">
        <v>17</v>
      </c>
      <c r="N6" s="208"/>
      <c r="O6" s="208"/>
      <c r="P6" s="212" t="s">
        <v>63</v>
      </c>
      <c r="Q6" s="208"/>
      <c r="R6" s="208"/>
      <c r="S6" s="213" t="s">
        <v>64</v>
      </c>
      <c r="T6" s="208"/>
      <c r="U6" s="213" t="s">
        <v>65</v>
      </c>
      <c r="V6" s="208"/>
    </row>
    <row r="7" spans="1:22" ht="12.75" customHeight="1">
      <c r="A7" s="208"/>
      <c r="B7" s="208"/>
      <c r="C7" s="208"/>
      <c r="D7" s="208"/>
      <c r="E7" s="208"/>
      <c r="F7" s="208"/>
      <c r="G7" s="207" t="s">
        <v>72</v>
      </c>
      <c r="H7" s="208"/>
      <c r="I7" s="208"/>
      <c r="J7" s="207" t="s">
        <v>62</v>
      </c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</row>
    <row r="8" spans="1:22" ht="22.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2" t="s">
        <v>91</v>
      </c>
      <c r="N8" s="202"/>
      <c r="O8" s="203"/>
      <c r="P8" s="208"/>
      <c r="Q8" s="208"/>
      <c r="R8" s="208"/>
      <c r="S8" s="208"/>
      <c r="T8" s="208"/>
      <c r="U8" s="208"/>
      <c r="V8" s="208"/>
    </row>
    <row r="9" spans="1:22" ht="21" customHeight="1">
      <c r="A9" s="208"/>
      <c r="B9" s="208"/>
      <c r="C9" s="208"/>
      <c r="D9" s="10" t="s">
        <v>20</v>
      </c>
      <c r="E9" s="10" t="s">
        <v>21</v>
      </c>
      <c r="F9" s="11" t="s">
        <v>22</v>
      </c>
      <c r="G9" s="10" t="s">
        <v>20</v>
      </c>
      <c r="H9" s="12" t="s">
        <v>66</v>
      </c>
      <c r="I9" s="11" t="s">
        <v>22</v>
      </c>
      <c r="J9" s="10" t="s">
        <v>20</v>
      </c>
      <c r="K9" s="12" t="s">
        <v>66</v>
      </c>
      <c r="L9" s="11" t="s">
        <v>22</v>
      </c>
      <c r="M9" s="10" t="s">
        <v>20</v>
      </c>
      <c r="N9" s="12" t="s">
        <v>66</v>
      </c>
      <c r="O9" s="11" t="s">
        <v>22</v>
      </c>
      <c r="P9" s="10" t="s">
        <v>20</v>
      </c>
      <c r="Q9" s="12" t="s">
        <v>66</v>
      </c>
      <c r="R9" s="11" t="s">
        <v>22</v>
      </c>
      <c r="S9" s="35" t="s">
        <v>20</v>
      </c>
      <c r="T9" s="35" t="s">
        <v>21</v>
      </c>
      <c r="U9" s="35" t="s">
        <v>68</v>
      </c>
      <c r="V9" s="35" t="s">
        <v>90</v>
      </c>
    </row>
    <row r="10" spans="1:22" ht="18" customHeight="1">
      <c r="A10" s="204" t="s">
        <v>47</v>
      </c>
      <c r="B10" s="205"/>
      <c r="C10" s="206"/>
      <c r="D10" s="112">
        <f>G10+J10</f>
        <v>53000</v>
      </c>
      <c r="E10" s="43">
        <f>H10+K10</f>
        <v>44228.34</v>
      </c>
      <c r="F10" s="75">
        <f>E10/D10*100</f>
        <v>83.44969811320753</v>
      </c>
      <c r="G10" s="106">
        <v>13000</v>
      </c>
      <c r="H10" s="109">
        <v>12600</v>
      </c>
      <c r="I10" s="46">
        <f aca="true" t="shared" si="0" ref="I10:I19">H10/G10*100</f>
        <v>96.92307692307692</v>
      </c>
      <c r="J10" s="106">
        <v>40000</v>
      </c>
      <c r="K10" s="45">
        <v>31628.34</v>
      </c>
      <c r="L10" s="46">
        <f aca="true" t="shared" si="1" ref="L10:L19">K10/J10*100</f>
        <v>79.07085000000001</v>
      </c>
      <c r="M10" s="49">
        <v>10000</v>
      </c>
      <c r="N10" s="45">
        <v>1628.34</v>
      </c>
      <c r="O10" s="46">
        <f>N10/M10*100</f>
        <v>16.283399999999997</v>
      </c>
      <c r="P10" s="106">
        <v>53000</v>
      </c>
      <c r="Q10" s="44">
        <v>4317.99</v>
      </c>
      <c r="R10" s="46">
        <f>Q10/P10*100</f>
        <v>8.147150943396227</v>
      </c>
      <c r="S10" s="47"/>
      <c r="T10" s="48">
        <f aca="true" t="shared" si="2" ref="T10:T20">E10-Q10</f>
        <v>39910.35</v>
      </c>
      <c r="U10" s="47">
        <v>0</v>
      </c>
      <c r="V10" s="47">
        <v>39910.35</v>
      </c>
    </row>
    <row r="11" spans="1:22" ht="19.5" customHeight="1">
      <c r="A11" s="204" t="s">
        <v>48</v>
      </c>
      <c r="B11" s="205"/>
      <c r="C11" s="206"/>
      <c r="D11" s="112">
        <f aca="true" t="shared" si="3" ref="D11:E20">G11+J11</f>
        <v>90000</v>
      </c>
      <c r="E11" s="43">
        <f t="shared" si="3"/>
        <v>98380</v>
      </c>
      <c r="F11" s="75">
        <f aca="true" t="shared" si="4" ref="F11:F19">E11/D11*100</f>
        <v>109.31111111111112</v>
      </c>
      <c r="G11" s="106">
        <v>25000</v>
      </c>
      <c r="H11" s="109">
        <v>19180</v>
      </c>
      <c r="I11" s="46">
        <f t="shared" si="0"/>
        <v>76.72</v>
      </c>
      <c r="J11" s="106">
        <v>65000</v>
      </c>
      <c r="K11" s="50">
        <v>79200</v>
      </c>
      <c r="L11" s="46">
        <f t="shared" si="1"/>
        <v>121.84615384615385</v>
      </c>
      <c r="M11" s="49"/>
      <c r="N11" s="50"/>
      <c r="O11" s="46"/>
      <c r="P11" s="106">
        <v>90000</v>
      </c>
      <c r="Q11" s="44">
        <v>75145.38</v>
      </c>
      <c r="R11" s="46">
        <f aca="true" t="shared" si="5" ref="R11:R19">Q11/P11*100</f>
        <v>83.49486666666667</v>
      </c>
      <c r="S11" s="47"/>
      <c r="T11" s="48">
        <f t="shared" si="2"/>
        <v>23234.619999999995</v>
      </c>
      <c r="U11" s="47">
        <v>0</v>
      </c>
      <c r="V11" s="47">
        <v>23234.62</v>
      </c>
    </row>
    <row r="12" spans="1:22" ht="16.5" customHeight="1">
      <c r="A12" s="204" t="s">
        <v>23</v>
      </c>
      <c r="B12" s="205"/>
      <c r="C12" s="206"/>
      <c r="D12" s="112">
        <f t="shared" si="3"/>
        <v>112000</v>
      </c>
      <c r="E12" s="59">
        <f>H12+K12</f>
        <v>123750</v>
      </c>
      <c r="F12" s="75">
        <f t="shared" si="4"/>
        <v>110.49107142857142</v>
      </c>
      <c r="G12" s="106">
        <v>32000</v>
      </c>
      <c r="H12" s="109">
        <v>28750</v>
      </c>
      <c r="I12" s="46">
        <f t="shared" si="0"/>
        <v>89.84375</v>
      </c>
      <c r="J12" s="106">
        <v>80000</v>
      </c>
      <c r="K12" s="50">
        <v>95000</v>
      </c>
      <c r="L12" s="46">
        <f t="shared" si="1"/>
        <v>118.75</v>
      </c>
      <c r="M12" s="49"/>
      <c r="N12" s="50"/>
      <c r="O12" s="46"/>
      <c r="P12" s="106">
        <v>112000</v>
      </c>
      <c r="Q12" s="44">
        <v>71830.21</v>
      </c>
      <c r="R12" s="46">
        <f t="shared" si="5"/>
        <v>64.13411607142858</v>
      </c>
      <c r="S12" s="47"/>
      <c r="T12" s="48">
        <f t="shared" si="2"/>
        <v>51919.78999999999</v>
      </c>
      <c r="U12" s="47">
        <v>0</v>
      </c>
      <c r="V12" s="47">
        <v>51919.79</v>
      </c>
    </row>
    <row r="13" spans="1:22" ht="16.5" customHeight="1">
      <c r="A13" s="204" t="s">
        <v>24</v>
      </c>
      <c r="B13" s="205"/>
      <c r="C13" s="206"/>
      <c r="D13" s="112">
        <f t="shared" si="3"/>
        <v>98500</v>
      </c>
      <c r="E13" s="43">
        <f t="shared" si="3"/>
        <v>68500</v>
      </c>
      <c r="F13" s="75">
        <f t="shared" si="4"/>
        <v>69.54314720812182</v>
      </c>
      <c r="G13" s="106">
        <v>52000</v>
      </c>
      <c r="H13" s="109">
        <v>31200</v>
      </c>
      <c r="I13" s="46">
        <f t="shared" si="0"/>
        <v>60</v>
      </c>
      <c r="J13" s="106">
        <v>46500</v>
      </c>
      <c r="K13" s="50">
        <v>37300</v>
      </c>
      <c r="L13" s="46">
        <f t="shared" si="1"/>
        <v>80.21505376344086</v>
      </c>
      <c r="M13" s="49"/>
      <c r="N13" s="50"/>
      <c r="O13" s="46"/>
      <c r="P13" s="106">
        <v>98500</v>
      </c>
      <c r="Q13" s="44">
        <v>44048.86</v>
      </c>
      <c r="R13" s="46">
        <f t="shared" si="5"/>
        <v>44.71965482233502</v>
      </c>
      <c r="S13" s="47"/>
      <c r="T13" s="48">
        <f t="shared" si="2"/>
        <v>24451.14</v>
      </c>
      <c r="U13" s="47">
        <v>0</v>
      </c>
      <c r="V13" s="47">
        <v>24451.14</v>
      </c>
    </row>
    <row r="14" spans="1:22" ht="19.5" customHeight="1">
      <c r="A14" s="204" t="s">
        <v>25</v>
      </c>
      <c r="B14" s="205"/>
      <c r="C14" s="206"/>
      <c r="D14" s="112">
        <f t="shared" si="3"/>
        <v>47000</v>
      </c>
      <c r="E14" s="43">
        <f t="shared" si="3"/>
        <v>47500</v>
      </c>
      <c r="F14" s="75">
        <f t="shared" si="4"/>
        <v>101.06382978723406</v>
      </c>
      <c r="G14" s="106">
        <v>7000</v>
      </c>
      <c r="H14" s="109">
        <v>7500</v>
      </c>
      <c r="I14" s="46">
        <f t="shared" si="0"/>
        <v>107.14285714285714</v>
      </c>
      <c r="J14" s="106">
        <v>40000</v>
      </c>
      <c r="K14" s="50">
        <v>40000</v>
      </c>
      <c r="L14" s="46">
        <f t="shared" si="1"/>
        <v>100</v>
      </c>
      <c r="M14" s="49"/>
      <c r="N14" s="50"/>
      <c r="O14" s="46"/>
      <c r="P14" s="106">
        <v>47000</v>
      </c>
      <c r="Q14" s="44">
        <v>24495.05</v>
      </c>
      <c r="R14" s="46">
        <f t="shared" si="5"/>
        <v>52.11712765957447</v>
      </c>
      <c r="S14" s="47"/>
      <c r="T14" s="48">
        <f t="shared" si="2"/>
        <v>23004.95</v>
      </c>
      <c r="U14" s="47">
        <v>0</v>
      </c>
      <c r="V14" s="47">
        <v>23004.95</v>
      </c>
    </row>
    <row r="15" spans="1:22" ht="15.75" customHeight="1">
      <c r="A15" s="204" t="s">
        <v>26</v>
      </c>
      <c r="B15" s="205"/>
      <c r="C15" s="206"/>
      <c r="D15" s="112">
        <f t="shared" si="3"/>
        <v>81447</v>
      </c>
      <c r="E15" s="59">
        <f t="shared" si="3"/>
        <v>79100</v>
      </c>
      <c r="F15" s="75">
        <f t="shared" si="4"/>
        <v>97.11837145628446</v>
      </c>
      <c r="G15" s="106">
        <v>41447</v>
      </c>
      <c r="H15" s="109">
        <v>38150</v>
      </c>
      <c r="I15" s="46">
        <f t="shared" si="0"/>
        <v>92.04526262455667</v>
      </c>
      <c r="J15" s="106">
        <v>40000</v>
      </c>
      <c r="K15" s="45">
        <v>40950</v>
      </c>
      <c r="L15" s="46">
        <f t="shared" si="1"/>
        <v>102.375</v>
      </c>
      <c r="M15" s="49"/>
      <c r="N15" s="45"/>
      <c r="O15" s="46"/>
      <c r="P15" s="106">
        <v>81447</v>
      </c>
      <c r="Q15" s="44">
        <v>34497</v>
      </c>
      <c r="R15" s="46">
        <f t="shared" si="5"/>
        <v>42.355151202622565</v>
      </c>
      <c r="S15" s="47"/>
      <c r="T15" s="48">
        <f t="shared" si="2"/>
        <v>44603</v>
      </c>
      <c r="U15" s="47">
        <v>0</v>
      </c>
      <c r="V15" s="47">
        <v>44603</v>
      </c>
    </row>
    <row r="16" spans="1:22" ht="17.25" customHeight="1">
      <c r="A16" s="204" t="s">
        <v>27</v>
      </c>
      <c r="B16" s="205"/>
      <c r="C16" s="206"/>
      <c r="D16" s="112">
        <f t="shared" si="3"/>
        <v>103000</v>
      </c>
      <c r="E16" s="43">
        <f t="shared" si="3"/>
        <v>71590</v>
      </c>
      <c r="F16" s="75">
        <f t="shared" si="4"/>
        <v>69.50485436893203</v>
      </c>
      <c r="G16" s="106">
        <v>13000</v>
      </c>
      <c r="H16" s="109">
        <v>24000</v>
      </c>
      <c r="I16" s="46">
        <f t="shared" si="0"/>
        <v>184.6153846153846</v>
      </c>
      <c r="J16" s="106">
        <v>90000</v>
      </c>
      <c r="K16" s="45">
        <v>47590</v>
      </c>
      <c r="L16" s="46">
        <f t="shared" si="1"/>
        <v>52.87777777777778</v>
      </c>
      <c r="M16" s="49">
        <v>33400</v>
      </c>
      <c r="N16" s="45">
        <v>0</v>
      </c>
      <c r="O16" s="46">
        <v>0</v>
      </c>
      <c r="P16" s="106">
        <v>103000</v>
      </c>
      <c r="Q16" s="44">
        <v>38938.87</v>
      </c>
      <c r="R16" s="46">
        <f t="shared" si="5"/>
        <v>37.80472815533981</v>
      </c>
      <c r="S16" s="47"/>
      <c r="T16" s="48">
        <f>E16-Q16</f>
        <v>32651.129999999997</v>
      </c>
      <c r="U16" s="47">
        <v>0</v>
      </c>
      <c r="V16" s="47">
        <v>32651.13</v>
      </c>
    </row>
    <row r="17" spans="1:22" ht="18.75" customHeight="1">
      <c r="A17" s="204" t="s">
        <v>28</v>
      </c>
      <c r="B17" s="205"/>
      <c r="C17" s="206"/>
      <c r="D17" s="112">
        <f t="shared" si="3"/>
        <v>67000</v>
      </c>
      <c r="E17" s="43">
        <f t="shared" si="3"/>
        <v>67150</v>
      </c>
      <c r="F17" s="75">
        <f t="shared" si="4"/>
        <v>100.22388059701493</v>
      </c>
      <c r="G17" s="106">
        <v>37000</v>
      </c>
      <c r="H17" s="109">
        <v>39650</v>
      </c>
      <c r="I17" s="46">
        <f t="shared" si="0"/>
        <v>107.16216216216216</v>
      </c>
      <c r="J17" s="106">
        <v>30000</v>
      </c>
      <c r="K17" s="50">
        <v>27500</v>
      </c>
      <c r="L17" s="46">
        <f t="shared" si="1"/>
        <v>91.66666666666666</v>
      </c>
      <c r="M17" s="49"/>
      <c r="N17" s="50"/>
      <c r="O17" s="46"/>
      <c r="P17" s="106">
        <v>67000</v>
      </c>
      <c r="Q17" s="44">
        <v>29341.46</v>
      </c>
      <c r="R17" s="46">
        <f t="shared" si="5"/>
        <v>43.79322388059702</v>
      </c>
      <c r="S17" s="47"/>
      <c r="T17" s="48">
        <f t="shared" si="2"/>
        <v>37808.54</v>
      </c>
      <c r="U17" s="47">
        <v>0</v>
      </c>
      <c r="V17" s="47">
        <v>37808.54</v>
      </c>
    </row>
    <row r="18" spans="1:22" ht="18" customHeight="1">
      <c r="A18" s="204" t="s">
        <v>29</v>
      </c>
      <c r="B18" s="205"/>
      <c r="C18" s="206"/>
      <c r="D18" s="112">
        <f t="shared" si="3"/>
        <v>33000</v>
      </c>
      <c r="E18" s="43">
        <f t="shared" si="3"/>
        <v>59150</v>
      </c>
      <c r="F18" s="75">
        <f t="shared" si="4"/>
        <v>179.24242424242425</v>
      </c>
      <c r="G18" s="106">
        <v>13000</v>
      </c>
      <c r="H18" s="109">
        <v>49150</v>
      </c>
      <c r="I18" s="46">
        <f t="shared" si="0"/>
        <v>378.0769230769231</v>
      </c>
      <c r="J18" s="106">
        <v>20000</v>
      </c>
      <c r="K18" s="50">
        <v>10000</v>
      </c>
      <c r="L18" s="46">
        <f t="shared" si="1"/>
        <v>50</v>
      </c>
      <c r="M18" s="49"/>
      <c r="N18" s="50"/>
      <c r="O18" s="46"/>
      <c r="P18" s="106">
        <v>33000</v>
      </c>
      <c r="Q18" s="44">
        <v>4980</v>
      </c>
      <c r="R18" s="46">
        <f t="shared" si="5"/>
        <v>15.090909090909092</v>
      </c>
      <c r="S18" s="47"/>
      <c r="T18" s="48">
        <f t="shared" si="2"/>
        <v>54170</v>
      </c>
      <c r="U18" s="47">
        <v>0</v>
      </c>
      <c r="V18" s="47">
        <v>54170</v>
      </c>
    </row>
    <row r="19" spans="1:22" ht="18" customHeight="1">
      <c r="A19" s="204" t="s">
        <v>45</v>
      </c>
      <c r="B19" s="205"/>
      <c r="C19" s="206"/>
      <c r="D19" s="51">
        <f t="shared" si="3"/>
        <v>684947</v>
      </c>
      <c r="E19" s="52">
        <f t="shared" si="3"/>
        <v>659348.34</v>
      </c>
      <c r="F19" s="33">
        <f t="shared" si="4"/>
        <v>96.26268017817436</v>
      </c>
      <c r="G19" s="108">
        <f>SUM(G10:G18)</f>
        <v>233447</v>
      </c>
      <c r="H19" s="110">
        <f>SUM(H10:H18)</f>
        <v>250180</v>
      </c>
      <c r="I19" s="54">
        <f t="shared" si="0"/>
        <v>107.16779397464948</v>
      </c>
      <c r="J19" s="108">
        <f>SUM(J10:J18)</f>
        <v>451500</v>
      </c>
      <c r="K19" s="53">
        <f>SUM(K10:K18)</f>
        <v>409168.33999999997</v>
      </c>
      <c r="L19" s="54">
        <f t="shared" si="1"/>
        <v>90.62421705426355</v>
      </c>
      <c r="M19" s="155">
        <f>SUM(M10:M18)</f>
        <v>43400</v>
      </c>
      <c r="N19" s="53">
        <f>SUM(N10:N18)</f>
        <v>1628.34</v>
      </c>
      <c r="O19" s="54">
        <f>N19/M19*100</f>
        <v>3.7519354838709678</v>
      </c>
      <c r="P19" s="107">
        <f>SUM(P10:P18)</f>
        <v>684947</v>
      </c>
      <c r="Q19" s="55">
        <f>Q10+Q11+Q12+Q13+Q14+Q15+Q16+Q17+Q18</f>
        <v>327594.82</v>
      </c>
      <c r="R19" s="54">
        <f t="shared" si="5"/>
        <v>47.82776185602682</v>
      </c>
      <c r="S19" s="133">
        <f>S10+S11+S16+S18</f>
        <v>0</v>
      </c>
      <c r="T19" s="57">
        <f>SUM(T10:T18)</f>
        <v>331753.51999999996</v>
      </c>
      <c r="U19" s="56">
        <v>0</v>
      </c>
      <c r="V19" s="56">
        <f>V10+V11+V12+V13+V14+V15+V16+V17+V18</f>
        <v>331753.52</v>
      </c>
    </row>
    <row r="20" spans="1:22" ht="20.25" customHeight="1">
      <c r="A20" s="204" t="s">
        <v>30</v>
      </c>
      <c r="B20" s="205"/>
      <c r="C20" s="206"/>
      <c r="D20" s="129">
        <f t="shared" si="3"/>
        <v>71856229.9</v>
      </c>
      <c r="E20" s="43">
        <f>H20+K20</f>
        <v>54436167.150000006</v>
      </c>
      <c r="F20" s="75">
        <f>E20/D20*100</f>
        <v>75.75705993169564</v>
      </c>
      <c r="G20" s="129">
        <v>10558850</v>
      </c>
      <c r="H20" s="130">
        <v>7501492.02</v>
      </c>
      <c r="I20" s="75">
        <f>H20/G20*100</f>
        <v>71.04459311383341</v>
      </c>
      <c r="J20" s="129">
        <v>61297379.9</v>
      </c>
      <c r="K20" s="43">
        <v>46934675.13</v>
      </c>
      <c r="L20" s="75">
        <f>K20/J20*100</f>
        <v>76.56881127149123</v>
      </c>
      <c r="M20" s="156">
        <v>110000</v>
      </c>
      <c r="N20" s="43">
        <v>0</v>
      </c>
      <c r="O20" s="75">
        <f>N20/M20*100</f>
        <v>0</v>
      </c>
      <c r="P20" s="129">
        <v>73664427.92</v>
      </c>
      <c r="Q20" s="43">
        <v>47091419.23</v>
      </c>
      <c r="R20" s="75">
        <f>Q20/P20*100</f>
        <v>63.926946233997164</v>
      </c>
      <c r="S20" s="106">
        <f>D20-P20</f>
        <v>-1808198.0199999958</v>
      </c>
      <c r="T20" s="44">
        <f t="shared" si="2"/>
        <v>7344747.920000009</v>
      </c>
      <c r="U20" s="106">
        <v>1830607.37</v>
      </c>
      <c r="V20" s="106">
        <v>9175355.29</v>
      </c>
    </row>
    <row r="21" spans="1:22" ht="18" customHeight="1">
      <c r="A21" s="214" t="s">
        <v>31</v>
      </c>
      <c r="B21" s="214"/>
      <c r="C21" s="214"/>
      <c r="D21" s="51">
        <f>D19+D20</f>
        <v>72541176.9</v>
      </c>
      <c r="E21" s="52">
        <f>E19+E20</f>
        <v>55095515.49000001</v>
      </c>
      <c r="F21" s="33">
        <f>E21/D21*100</f>
        <v>75.95067773156022</v>
      </c>
      <c r="G21" s="51">
        <f>G19+G20</f>
        <v>10792297</v>
      </c>
      <c r="H21" s="111">
        <f>H19+H20</f>
        <v>7751672.02</v>
      </c>
      <c r="I21" s="21">
        <f>H21/G21*100</f>
        <v>71.82597013406877</v>
      </c>
      <c r="J21" s="51">
        <f>J19+J20</f>
        <v>61748879.9</v>
      </c>
      <c r="K21" s="52">
        <f>K19+K20</f>
        <v>47343843.470000006</v>
      </c>
      <c r="L21" s="21">
        <f>K21/J21*100</f>
        <v>76.67158262088574</v>
      </c>
      <c r="M21" s="157">
        <f>M19+M20</f>
        <v>153400</v>
      </c>
      <c r="N21" s="52">
        <f>N19+N20</f>
        <v>1628.34</v>
      </c>
      <c r="O21" s="21">
        <f>N21/M21*100</f>
        <v>1.0614993481095176</v>
      </c>
      <c r="P21" s="51">
        <f>P19+P20</f>
        <v>74349374.92</v>
      </c>
      <c r="Q21" s="52">
        <f>Q19+Q20</f>
        <v>47419014.05</v>
      </c>
      <c r="R21" s="21">
        <f>Q21/P21*100</f>
        <v>63.77863176526084</v>
      </c>
      <c r="S21" s="134">
        <f>S19+S20</f>
        <v>-1808198.0199999958</v>
      </c>
      <c r="T21" s="57">
        <f>T19+T20</f>
        <v>7676501.440000009</v>
      </c>
      <c r="U21" s="56">
        <f>SUM(U19:U20)</f>
        <v>1830607.37</v>
      </c>
      <c r="V21" s="56">
        <f>SUM(V19:V20)</f>
        <v>9507108.809999999</v>
      </c>
    </row>
    <row r="22" spans="1:22" ht="18" customHeight="1">
      <c r="A22" s="122"/>
      <c r="B22" s="122"/>
      <c r="C22" s="122"/>
      <c r="D22" s="123"/>
      <c r="E22" s="124"/>
      <c r="F22" s="131"/>
      <c r="G22" s="123"/>
      <c r="H22" s="125"/>
      <c r="I22" s="26"/>
      <c r="J22" s="123"/>
      <c r="K22" s="124"/>
      <c r="L22" s="26"/>
      <c r="M22" s="123"/>
      <c r="N22" s="124"/>
      <c r="O22" s="26"/>
      <c r="P22" s="123"/>
      <c r="Q22" s="124"/>
      <c r="R22" s="26"/>
      <c r="S22" s="132"/>
      <c r="T22" s="127"/>
      <c r="U22" s="126"/>
      <c r="V22" s="126"/>
    </row>
    <row r="23" spans="1:22" ht="18" customHeight="1">
      <c r="A23" s="122"/>
      <c r="B23" s="122"/>
      <c r="C23" s="122"/>
      <c r="D23" s="123"/>
      <c r="E23" s="124"/>
      <c r="F23" s="131"/>
      <c r="G23" s="123"/>
      <c r="H23" s="125"/>
      <c r="I23" s="26"/>
      <c r="J23" s="123"/>
      <c r="K23" s="124"/>
      <c r="L23" s="26"/>
      <c r="M23" s="123"/>
      <c r="N23" s="124"/>
      <c r="O23" s="26"/>
      <c r="P23" s="123"/>
      <c r="Q23" s="124"/>
      <c r="R23" s="26"/>
      <c r="S23" s="132"/>
      <c r="T23" s="127"/>
      <c r="U23" s="126"/>
      <c r="V23" s="126"/>
    </row>
    <row r="24" spans="1:22" ht="18" customHeight="1">
      <c r="A24" s="122"/>
      <c r="B24" s="122"/>
      <c r="C24" s="122"/>
      <c r="D24" s="123"/>
      <c r="E24" s="124"/>
      <c r="F24" s="26"/>
      <c r="G24" s="123"/>
      <c r="H24" s="125"/>
      <c r="I24" s="26"/>
      <c r="J24" s="123"/>
      <c r="K24" s="124"/>
      <c r="L24" s="26"/>
      <c r="M24" s="123"/>
      <c r="N24" s="124"/>
      <c r="O24" s="26"/>
      <c r="P24" s="123"/>
      <c r="Q24" s="124"/>
      <c r="R24" s="26"/>
      <c r="S24" s="126"/>
      <c r="T24" s="127"/>
      <c r="U24" s="126"/>
      <c r="V24" s="126"/>
    </row>
    <row r="25" spans="1:3" ht="12.75">
      <c r="A25" s="128"/>
      <c r="B25" s="128"/>
      <c r="C25" s="128"/>
    </row>
    <row r="26" spans="1:3" ht="12.75">
      <c r="A26" s="128"/>
      <c r="B26" s="128"/>
      <c r="C26" s="128"/>
    </row>
  </sheetData>
  <mergeCells count="23">
    <mergeCell ref="A20:C20"/>
    <mergeCell ref="A21:C21"/>
    <mergeCell ref="A14:C14"/>
    <mergeCell ref="A6:C9"/>
    <mergeCell ref="A19:C19"/>
    <mergeCell ref="A10:C10"/>
    <mergeCell ref="A11:C11"/>
    <mergeCell ref="B3:U3"/>
    <mergeCell ref="M6:O7"/>
    <mergeCell ref="P6:R8"/>
    <mergeCell ref="S6:T8"/>
    <mergeCell ref="U6:V8"/>
    <mergeCell ref="G6:L6"/>
    <mergeCell ref="D6:F8"/>
    <mergeCell ref="A18:C18"/>
    <mergeCell ref="A17:C17"/>
    <mergeCell ref="A15:C15"/>
    <mergeCell ref="G7:I8"/>
    <mergeCell ref="M8:O8"/>
    <mergeCell ref="A12:C12"/>
    <mergeCell ref="A13:C13"/>
    <mergeCell ref="A16:C16"/>
    <mergeCell ref="J7:L8"/>
  </mergeCells>
  <printOptions/>
  <pageMargins left="0.3937007874015748" right="0.1968503937007874" top="0.3937007874015748" bottom="0.1968503937007874" header="0.5118110236220472" footer="0.5118110236220472"/>
  <pageSetup horizontalDpi="1200" verticalDpi="1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A1">
      <selection activeCell="G24" sqref="G24"/>
    </sheetView>
  </sheetViews>
  <sheetFormatPr defaultColWidth="9.00390625" defaultRowHeight="12.75"/>
  <cols>
    <col min="2" max="2" width="4.125" style="0" customWidth="1"/>
    <col min="3" max="3" width="5.25390625" style="0" customWidth="1"/>
    <col min="4" max="4" width="12.375" style="0" customWidth="1"/>
    <col min="5" max="5" width="11.00390625" style="0" customWidth="1"/>
    <col min="6" max="6" width="5.375" style="0" customWidth="1"/>
    <col min="7" max="7" width="9.375" style="0" customWidth="1"/>
    <col min="8" max="8" width="10.125" style="0" customWidth="1"/>
    <col min="9" max="9" width="10.375" style="0" customWidth="1"/>
    <col min="10" max="10" width="9.00390625" style="0" customWidth="1"/>
    <col min="11" max="11" width="7.125" style="0" customWidth="1"/>
    <col min="12" max="12" width="11.75390625" style="0" customWidth="1"/>
    <col min="13" max="13" width="12.125" style="0" customWidth="1"/>
    <col min="14" max="14" width="5.375" style="0" customWidth="1"/>
    <col min="15" max="15" width="11.125" style="0" customWidth="1"/>
    <col min="16" max="16" width="10.00390625" style="0" customWidth="1"/>
    <col min="17" max="17" width="5.00390625" style="0" customWidth="1"/>
    <col min="18" max="19" width="8.375" style="0" customWidth="1"/>
    <col min="20" max="20" width="5.625" style="0" customWidth="1"/>
    <col min="21" max="21" width="9.75390625" style="0" customWidth="1"/>
    <col min="22" max="22" width="10.375" style="0" customWidth="1"/>
    <col min="23" max="23" width="5.375" style="0" customWidth="1"/>
    <col min="24" max="24" width="2.875" style="0" customWidth="1"/>
    <col min="25" max="25" width="11.875" style="0" customWidth="1"/>
    <col min="26" max="26" width="11.125" style="0" customWidth="1"/>
    <col min="27" max="27" width="4.875" style="0" customWidth="1"/>
    <col min="28" max="28" width="10.625" style="0" customWidth="1"/>
    <col min="29" max="29" width="10.875" style="0" customWidth="1"/>
    <col min="30" max="30" width="11.00390625" style="0" customWidth="1"/>
    <col min="31" max="31" width="10.75390625" style="0" customWidth="1"/>
  </cols>
  <sheetData>
    <row r="1" spans="4:24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4:24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31" ht="12.75" customHeight="1">
      <c r="A3" s="1"/>
      <c r="B3" s="255" t="s">
        <v>86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</row>
    <row r="4" spans="1:27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7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257" t="s">
        <v>57</v>
      </c>
      <c r="AA5" s="258"/>
    </row>
    <row r="6" spans="1:31" ht="22.5" customHeight="1">
      <c r="A6" s="228"/>
      <c r="B6" s="228"/>
      <c r="C6" s="228"/>
      <c r="D6" s="213" t="s">
        <v>16</v>
      </c>
      <c r="E6" s="213"/>
      <c r="F6" s="213"/>
      <c r="G6" s="234" t="s">
        <v>17</v>
      </c>
      <c r="H6" s="235"/>
      <c r="I6" s="235"/>
      <c r="J6" s="235"/>
      <c r="K6" s="235"/>
      <c r="L6" s="235"/>
      <c r="M6" s="235"/>
      <c r="N6" s="235"/>
      <c r="O6" s="102"/>
      <c r="P6" s="102"/>
      <c r="Q6" s="102"/>
      <c r="R6" s="102"/>
      <c r="S6" s="102"/>
      <c r="T6" s="102"/>
      <c r="U6" s="259" t="s">
        <v>67</v>
      </c>
      <c r="V6" s="246"/>
      <c r="W6" s="247"/>
      <c r="X6" s="248"/>
      <c r="Y6" s="213" t="s">
        <v>58</v>
      </c>
      <c r="Z6" s="233"/>
      <c r="AA6" s="233"/>
      <c r="AB6" s="213" t="s">
        <v>59</v>
      </c>
      <c r="AC6" s="233"/>
      <c r="AD6" s="213" t="s">
        <v>60</v>
      </c>
      <c r="AE6" s="233"/>
    </row>
    <row r="7" spans="1:31" ht="12.75" customHeight="1">
      <c r="A7" s="228"/>
      <c r="B7" s="228"/>
      <c r="C7" s="228"/>
      <c r="D7" s="213"/>
      <c r="E7" s="213"/>
      <c r="F7" s="213"/>
      <c r="G7" s="262" t="s">
        <v>18</v>
      </c>
      <c r="H7" s="263"/>
      <c r="I7" s="263"/>
      <c r="J7" s="263"/>
      <c r="K7" s="264"/>
      <c r="L7" s="270" t="s">
        <v>19</v>
      </c>
      <c r="M7" s="271"/>
      <c r="N7" s="272"/>
      <c r="O7" s="238" t="s">
        <v>70</v>
      </c>
      <c r="P7" s="239"/>
      <c r="Q7" s="240"/>
      <c r="R7" s="238" t="s">
        <v>71</v>
      </c>
      <c r="S7" s="239"/>
      <c r="T7" s="240"/>
      <c r="U7" s="260"/>
      <c r="V7" s="249"/>
      <c r="W7" s="250"/>
      <c r="X7" s="251"/>
      <c r="Y7" s="213"/>
      <c r="Z7" s="233"/>
      <c r="AA7" s="233"/>
      <c r="AB7" s="213"/>
      <c r="AC7" s="233"/>
      <c r="AD7" s="213"/>
      <c r="AE7" s="233"/>
    </row>
    <row r="8" spans="1:31" ht="50.25" customHeight="1">
      <c r="A8" s="228"/>
      <c r="B8" s="228"/>
      <c r="C8" s="228"/>
      <c r="D8" s="213"/>
      <c r="E8" s="213"/>
      <c r="F8" s="213"/>
      <c r="G8" s="265"/>
      <c r="H8" s="266"/>
      <c r="I8" s="266"/>
      <c r="J8" s="266"/>
      <c r="K8" s="267"/>
      <c r="L8" s="273"/>
      <c r="M8" s="274"/>
      <c r="N8" s="275"/>
      <c r="O8" s="241"/>
      <c r="P8" s="242"/>
      <c r="Q8" s="243"/>
      <c r="R8" s="241"/>
      <c r="S8" s="242"/>
      <c r="T8" s="243"/>
      <c r="U8" s="260"/>
      <c r="V8" s="249"/>
      <c r="W8" s="250"/>
      <c r="X8" s="251"/>
      <c r="Y8" s="233"/>
      <c r="Z8" s="233"/>
      <c r="AA8" s="233"/>
      <c r="AB8" s="233"/>
      <c r="AC8" s="233"/>
      <c r="AD8" s="233"/>
      <c r="AE8" s="233"/>
    </row>
    <row r="9" spans="1:31" ht="23.25" customHeight="1">
      <c r="A9" s="229"/>
      <c r="B9" s="229"/>
      <c r="C9" s="229"/>
      <c r="D9" s="74"/>
      <c r="E9" s="74"/>
      <c r="F9" s="74"/>
      <c r="G9" s="236" t="s">
        <v>20</v>
      </c>
      <c r="H9" s="276" t="s">
        <v>21</v>
      </c>
      <c r="I9" s="276"/>
      <c r="J9" s="268" t="s">
        <v>22</v>
      </c>
      <c r="K9" s="269"/>
      <c r="L9" s="237"/>
      <c r="M9" s="244"/>
      <c r="N9" s="245"/>
      <c r="O9" s="237"/>
      <c r="P9" s="244"/>
      <c r="Q9" s="245"/>
      <c r="R9" s="237"/>
      <c r="S9" s="244"/>
      <c r="T9" s="245"/>
      <c r="U9" s="260"/>
      <c r="V9" s="249"/>
      <c r="W9" s="250"/>
      <c r="X9" s="251"/>
      <c r="Y9" s="35"/>
      <c r="Z9" s="35"/>
      <c r="AA9" s="35"/>
      <c r="AB9" s="35"/>
      <c r="AC9" s="35"/>
      <c r="AD9" s="35"/>
      <c r="AE9" s="35"/>
    </row>
    <row r="10" spans="1:31" ht="67.5">
      <c r="A10" s="229"/>
      <c r="B10" s="229"/>
      <c r="C10" s="229"/>
      <c r="D10" s="10" t="s">
        <v>20</v>
      </c>
      <c r="E10" s="10" t="s">
        <v>21</v>
      </c>
      <c r="F10" s="11" t="s">
        <v>22</v>
      </c>
      <c r="G10" s="237"/>
      <c r="H10" s="73" t="s">
        <v>81</v>
      </c>
      <c r="I10" s="72" t="s">
        <v>82</v>
      </c>
      <c r="J10" s="77" t="s">
        <v>83</v>
      </c>
      <c r="K10" s="77" t="s">
        <v>84</v>
      </c>
      <c r="L10" s="10" t="s">
        <v>20</v>
      </c>
      <c r="M10" s="12" t="s">
        <v>21</v>
      </c>
      <c r="N10" s="11" t="s">
        <v>22</v>
      </c>
      <c r="O10" s="10" t="s">
        <v>20</v>
      </c>
      <c r="P10" s="12" t="s">
        <v>21</v>
      </c>
      <c r="Q10" s="11" t="s">
        <v>22</v>
      </c>
      <c r="R10" s="10" t="s">
        <v>20</v>
      </c>
      <c r="S10" s="12" t="s">
        <v>21</v>
      </c>
      <c r="T10" s="11" t="s">
        <v>22</v>
      </c>
      <c r="U10" s="261"/>
      <c r="V10" s="252"/>
      <c r="W10" s="253"/>
      <c r="X10" s="254"/>
      <c r="Y10" s="35" t="s">
        <v>20</v>
      </c>
      <c r="Z10" s="35" t="s">
        <v>21</v>
      </c>
      <c r="AA10" s="36" t="s">
        <v>22</v>
      </c>
      <c r="AB10" s="35" t="s">
        <v>20</v>
      </c>
      <c r="AC10" s="35" t="s">
        <v>21</v>
      </c>
      <c r="AD10" s="35" t="s">
        <v>61</v>
      </c>
      <c r="AE10" s="35" t="s">
        <v>88</v>
      </c>
    </row>
    <row r="11" spans="1:31" ht="15.75" customHeight="1">
      <c r="A11" s="223" t="s">
        <v>47</v>
      </c>
      <c r="B11" s="224"/>
      <c r="C11" s="225"/>
      <c r="D11" s="61">
        <f>G11+L11</f>
        <v>2502983</v>
      </c>
      <c r="E11" s="79">
        <f>I11+M11</f>
        <v>2190111.95</v>
      </c>
      <c r="F11" s="20">
        <f aca="true" t="shared" si="0" ref="F11:F19">E11/D11*100</f>
        <v>87.50007291300021</v>
      </c>
      <c r="G11" s="69">
        <v>443140</v>
      </c>
      <c r="H11" s="79">
        <v>423439.32</v>
      </c>
      <c r="I11" s="79">
        <v>401583.95</v>
      </c>
      <c r="J11" s="40">
        <f>I11/H11*100</f>
        <v>94.83860639111172</v>
      </c>
      <c r="K11" s="40">
        <f>I11/G11*100</f>
        <v>90.62236539242677</v>
      </c>
      <c r="L11" s="61">
        <v>2059843</v>
      </c>
      <c r="M11" s="81">
        <v>1788528</v>
      </c>
      <c r="N11" s="20">
        <f aca="true" t="shared" si="1" ref="N11:N19">M11/L11*100</f>
        <v>86.82836507442558</v>
      </c>
      <c r="O11" s="69">
        <v>1333800</v>
      </c>
      <c r="P11" s="69">
        <v>1101345</v>
      </c>
      <c r="Q11" s="20">
        <f aca="true" t="shared" si="2" ref="Q11:Q19">P11/O11*100</f>
        <v>82.57197480881692</v>
      </c>
      <c r="R11" s="69">
        <v>74980</v>
      </c>
      <c r="S11" s="69">
        <v>74980</v>
      </c>
      <c r="T11" s="20">
        <f aca="true" t="shared" si="3" ref="T11:T20">S11/R11*100</f>
        <v>100</v>
      </c>
      <c r="U11" s="40"/>
      <c r="V11" s="223" t="s">
        <v>47</v>
      </c>
      <c r="W11" s="224"/>
      <c r="X11" s="225"/>
      <c r="Y11" s="64">
        <v>2526963.51</v>
      </c>
      <c r="Z11" s="83">
        <v>2020112.32</v>
      </c>
      <c r="AA11" s="37">
        <f>Z11/Y11*100</f>
        <v>79.94228298136368</v>
      </c>
      <c r="AB11" s="38">
        <f aca="true" t="shared" si="4" ref="AB11:AB22">D11-Y11</f>
        <v>-23980.509999999776</v>
      </c>
      <c r="AC11" s="31">
        <f aca="true" t="shared" si="5" ref="AC11:AC22">E11-Z11</f>
        <v>169999.63000000012</v>
      </c>
      <c r="AD11" s="38">
        <v>23980.51</v>
      </c>
      <c r="AE11" s="38">
        <v>193980.14</v>
      </c>
    </row>
    <row r="12" spans="1:31" ht="15.75" customHeight="1">
      <c r="A12" s="223" t="s">
        <v>48</v>
      </c>
      <c r="B12" s="224"/>
      <c r="C12" s="225"/>
      <c r="D12" s="61">
        <f aca="true" t="shared" si="6" ref="D12:D22">G12+L12</f>
        <v>6552955</v>
      </c>
      <c r="E12" s="79">
        <f aca="true" t="shared" si="7" ref="E12:E20">I12+M12</f>
        <v>5104444.89</v>
      </c>
      <c r="F12" s="20">
        <f t="shared" si="0"/>
        <v>77.89531425135682</v>
      </c>
      <c r="G12" s="69">
        <v>513340</v>
      </c>
      <c r="H12" s="79">
        <v>524346.41</v>
      </c>
      <c r="I12" s="79">
        <v>494259.89</v>
      </c>
      <c r="J12" s="40">
        <f aca="true" t="shared" si="8" ref="J12:J22">I12/H12*100</f>
        <v>94.26209097150107</v>
      </c>
      <c r="K12" s="40">
        <f aca="true" t="shared" si="9" ref="K12:K22">I12/G12*100</f>
        <v>96.28314372540616</v>
      </c>
      <c r="L12" s="61">
        <v>6039615</v>
      </c>
      <c r="M12" s="81">
        <v>4610185</v>
      </c>
      <c r="N12" s="20">
        <f t="shared" si="1"/>
        <v>76.3324317858009</v>
      </c>
      <c r="O12" s="69">
        <v>2063200</v>
      </c>
      <c r="P12" s="69">
        <v>1703624</v>
      </c>
      <c r="Q12" s="20">
        <f t="shared" si="2"/>
        <v>82.5719271035285</v>
      </c>
      <c r="R12" s="69">
        <v>406190</v>
      </c>
      <c r="S12" s="69">
        <v>292153</v>
      </c>
      <c r="T12" s="20">
        <f t="shared" si="3"/>
        <v>71.92520741524902</v>
      </c>
      <c r="U12" s="40"/>
      <c r="V12" s="223" t="s">
        <v>48</v>
      </c>
      <c r="W12" s="224"/>
      <c r="X12" s="225"/>
      <c r="Y12" s="64">
        <v>6607080.59</v>
      </c>
      <c r="Z12" s="83">
        <v>2903773.69</v>
      </c>
      <c r="AA12" s="37">
        <f aca="true" t="shared" si="10" ref="AA12:AA22">Z12/Y12*100</f>
        <v>43.94942138884975</v>
      </c>
      <c r="AB12" s="38">
        <f t="shared" si="4"/>
        <v>-54125.58999999985</v>
      </c>
      <c r="AC12" s="31">
        <f t="shared" si="5"/>
        <v>2200671.1999999997</v>
      </c>
      <c r="AD12" s="38">
        <v>54125.59</v>
      </c>
      <c r="AE12" s="38">
        <v>2254796.79</v>
      </c>
    </row>
    <row r="13" spans="1:31" ht="14.25" customHeight="1">
      <c r="A13" s="223" t="s">
        <v>23</v>
      </c>
      <c r="B13" s="224"/>
      <c r="C13" s="225"/>
      <c r="D13" s="61">
        <f t="shared" si="6"/>
        <v>5005096</v>
      </c>
      <c r="E13" s="79">
        <f t="shared" si="7"/>
        <v>4231280.8100000005</v>
      </c>
      <c r="F13" s="20">
        <f t="shared" si="0"/>
        <v>84.5394535889022</v>
      </c>
      <c r="G13" s="69">
        <v>1060890</v>
      </c>
      <c r="H13" s="79">
        <v>884416.62</v>
      </c>
      <c r="I13" s="79">
        <v>963795.81</v>
      </c>
      <c r="J13" s="40">
        <f t="shared" si="8"/>
        <v>108.9753164068762</v>
      </c>
      <c r="K13" s="40">
        <f t="shared" si="9"/>
        <v>90.84785510279106</v>
      </c>
      <c r="L13" s="61">
        <v>3944206</v>
      </c>
      <c r="M13" s="81">
        <v>3267485</v>
      </c>
      <c r="N13" s="20">
        <f t="shared" si="1"/>
        <v>82.842655784206</v>
      </c>
      <c r="O13" s="69">
        <v>2197200</v>
      </c>
      <c r="P13" s="69">
        <v>1814272</v>
      </c>
      <c r="Q13" s="20">
        <f t="shared" si="2"/>
        <v>82.57200072819953</v>
      </c>
      <c r="R13" s="69">
        <v>316323</v>
      </c>
      <c r="S13" s="69">
        <v>111423</v>
      </c>
      <c r="T13" s="20">
        <f t="shared" si="3"/>
        <v>35.22443831147277</v>
      </c>
      <c r="U13" s="40"/>
      <c r="V13" s="223" t="s">
        <v>23</v>
      </c>
      <c r="W13" s="224"/>
      <c r="X13" s="225"/>
      <c r="Y13" s="64">
        <v>5176513.69</v>
      </c>
      <c r="Z13" s="83">
        <v>3592947.79</v>
      </c>
      <c r="AA13" s="37">
        <f t="shared" si="10"/>
        <v>69.40864074098488</v>
      </c>
      <c r="AB13" s="38">
        <f t="shared" si="4"/>
        <v>-171417.6900000004</v>
      </c>
      <c r="AC13" s="31">
        <f t="shared" si="5"/>
        <v>638333.0200000005</v>
      </c>
      <c r="AD13" s="38">
        <v>171417.69</v>
      </c>
      <c r="AE13" s="38">
        <v>809750.71</v>
      </c>
    </row>
    <row r="14" spans="1:31" ht="13.5" customHeight="1">
      <c r="A14" s="223" t="s">
        <v>24</v>
      </c>
      <c r="B14" s="224"/>
      <c r="C14" s="225"/>
      <c r="D14" s="61">
        <f t="shared" si="6"/>
        <v>5459212</v>
      </c>
      <c r="E14" s="79">
        <f t="shared" si="7"/>
        <v>4465259.45</v>
      </c>
      <c r="F14" s="20">
        <f t="shared" si="0"/>
        <v>81.79311318190244</v>
      </c>
      <c r="G14" s="69">
        <v>876640</v>
      </c>
      <c r="H14" s="79">
        <v>705454.21</v>
      </c>
      <c r="I14" s="79">
        <v>688045.45</v>
      </c>
      <c r="J14" s="40">
        <f t="shared" si="8"/>
        <v>97.53226222861439</v>
      </c>
      <c r="K14" s="40">
        <f t="shared" si="9"/>
        <v>78.48665929001642</v>
      </c>
      <c r="L14" s="61">
        <v>4582572</v>
      </c>
      <c r="M14" s="81">
        <v>3777214</v>
      </c>
      <c r="N14" s="20">
        <f t="shared" si="1"/>
        <v>82.42563346522434</v>
      </c>
      <c r="O14" s="69">
        <v>2722300</v>
      </c>
      <c r="P14" s="69">
        <v>2247856</v>
      </c>
      <c r="Q14" s="20">
        <f t="shared" si="2"/>
        <v>82.5719428424494</v>
      </c>
      <c r="R14" s="69">
        <v>186080</v>
      </c>
      <c r="S14" s="69">
        <v>142701</v>
      </c>
      <c r="T14" s="20">
        <f t="shared" si="3"/>
        <v>76.68798366294067</v>
      </c>
      <c r="U14" s="40"/>
      <c r="V14" s="223" t="s">
        <v>24</v>
      </c>
      <c r="W14" s="224"/>
      <c r="X14" s="225"/>
      <c r="Y14" s="64">
        <v>5515058.28</v>
      </c>
      <c r="Z14" s="83">
        <v>4090286.77</v>
      </c>
      <c r="AA14" s="37">
        <f t="shared" si="10"/>
        <v>74.16579412828979</v>
      </c>
      <c r="AB14" s="38">
        <f t="shared" si="4"/>
        <v>-55846.28000000026</v>
      </c>
      <c r="AC14" s="31">
        <f t="shared" si="5"/>
        <v>374972.68000000017</v>
      </c>
      <c r="AD14" s="38">
        <v>55846.28</v>
      </c>
      <c r="AE14" s="38">
        <v>430818.96</v>
      </c>
    </row>
    <row r="15" spans="1:31" ht="15" customHeight="1">
      <c r="A15" s="223" t="s">
        <v>25</v>
      </c>
      <c r="B15" s="224"/>
      <c r="C15" s="225"/>
      <c r="D15" s="61">
        <f t="shared" si="6"/>
        <v>3908790</v>
      </c>
      <c r="E15" s="79">
        <f t="shared" si="7"/>
        <v>2838147.32</v>
      </c>
      <c r="F15" s="20">
        <f t="shared" si="0"/>
        <v>72.60935788313006</v>
      </c>
      <c r="G15" s="69">
        <v>453120</v>
      </c>
      <c r="H15" s="79">
        <v>300905.35</v>
      </c>
      <c r="I15" s="79">
        <v>401525.32</v>
      </c>
      <c r="J15" s="40">
        <f t="shared" si="8"/>
        <v>133.43907644048204</v>
      </c>
      <c r="K15" s="40">
        <f t="shared" si="9"/>
        <v>88.61346221751413</v>
      </c>
      <c r="L15" s="61">
        <v>3455670</v>
      </c>
      <c r="M15" s="81">
        <v>2436622</v>
      </c>
      <c r="N15" s="20">
        <f>M15/L15*100</f>
        <v>70.51084160235209</v>
      </c>
      <c r="O15" s="69">
        <v>1706200</v>
      </c>
      <c r="P15" s="69">
        <v>1408843</v>
      </c>
      <c r="Q15" s="20">
        <f>P15/O15*100</f>
        <v>82.5719728050639</v>
      </c>
      <c r="R15" s="69">
        <v>103167</v>
      </c>
      <c r="S15" s="69">
        <v>60711</v>
      </c>
      <c r="T15" s="20">
        <f>S15/R15*100</f>
        <v>58.84730582453691</v>
      </c>
      <c r="U15" s="40"/>
      <c r="V15" s="223" t="s">
        <v>25</v>
      </c>
      <c r="W15" s="224"/>
      <c r="X15" s="225"/>
      <c r="Y15" s="64">
        <v>4150791.04</v>
      </c>
      <c r="Z15" s="83">
        <v>1910600.79</v>
      </c>
      <c r="AA15" s="37">
        <f t="shared" si="10"/>
        <v>46.029799418666954</v>
      </c>
      <c r="AB15" s="38">
        <f t="shared" si="4"/>
        <v>-242001.04000000004</v>
      </c>
      <c r="AC15" s="31">
        <f t="shared" si="5"/>
        <v>927546.5299999998</v>
      </c>
      <c r="AD15" s="38">
        <v>242001.04</v>
      </c>
      <c r="AE15" s="38">
        <v>1169547.57</v>
      </c>
    </row>
    <row r="16" spans="1:31" ht="13.5" customHeight="1">
      <c r="A16" s="223" t="s">
        <v>26</v>
      </c>
      <c r="B16" s="224"/>
      <c r="C16" s="225"/>
      <c r="D16" s="61">
        <f t="shared" si="6"/>
        <v>8834638</v>
      </c>
      <c r="E16" s="79">
        <f t="shared" si="7"/>
        <v>7900021.7</v>
      </c>
      <c r="F16" s="20">
        <f t="shared" si="0"/>
        <v>89.42100061145686</v>
      </c>
      <c r="G16" s="69">
        <v>892611</v>
      </c>
      <c r="H16" s="79">
        <v>829481.45</v>
      </c>
      <c r="I16" s="79">
        <v>858708.7</v>
      </c>
      <c r="J16" s="40">
        <f t="shared" si="8"/>
        <v>103.52355679563419</v>
      </c>
      <c r="K16" s="40">
        <f t="shared" si="9"/>
        <v>96.20189533850692</v>
      </c>
      <c r="L16" s="61">
        <v>7942027</v>
      </c>
      <c r="M16" s="81">
        <v>7041313</v>
      </c>
      <c r="N16" s="20">
        <f t="shared" si="1"/>
        <v>88.65889023041599</v>
      </c>
      <c r="O16" s="69">
        <v>2168300</v>
      </c>
      <c r="P16" s="69">
        <v>1790408</v>
      </c>
      <c r="Q16" s="20">
        <f t="shared" si="2"/>
        <v>82.57196882350229</v>
      </c>
      <c r="R16" s="69">
        <v>507630</v>
      </c>
      <c r="S16" s="69">
        <v>398150</v>
      </c>
      <c r="T16" s="20">
        <f t="shared" si="3"/>
        <v>78.43311073025629</v>
      </c>
      <c r="U16" s="40"/>
      <c r="V16" s="223" t="s">
        <v>26</v>
      </c>
      <c r="W16" s="224"/>
      <c r="X16" s="225"/>
      <c r="Y16" s="64">
        <v>8909222.03</v>
      </c>
      <c r="Z16" s="83">
        <v>7385437.96</v>
      </c>
      <c r="AA16" s="37">
        <f t="shared" si="10"/>
        <v>82.89655297770148</v>
      </c>
      <c r="AB16" s="38">
        <f t="shared" si="4"/>
        <v>-74584.02999999933</v>
      </c>
      <c r="AC16" s="31">
        <f t="shared" si="5"/>
        <v>514583.7400000002</v>
      </c>
      <c r="AD16" s="38">
        <v>74584.03</v>
      </c>
      <c r="AE16" s="38">
        <v>589167.77</v>
      </c>
    </row>
    <row r="17" spans="1:31" ht="13.5" customHeight="1">
      <c r="A17" s="223" t="s">
        <v>27</v>
      </c>
      <c r="B17" s="224"/>
      <c r="C17" s="225"/>
      <c r="D17" s="61">
        <f t="shared" si="6"/>
        <v>2581370</v>
      </c>
      <c r="E17" s="79">
        <f t="shared" si="7"/>
        <v>2452048.86</v>
      </c>
      <c r="F17" s="20">
        <f t="shared" si="0"/>
        <v>94.99021294893795</v>
      </c>
      <c r="G17" s="69">
        <v>481180</v>
      </c>
      <c r="H17" s="79">
        <v>455721.87</v>
      </c>
      <c r="I17" s="79">
        <v>468222.86</v>
      </c>
      <c r="J17" s="40">
        <f t="shared" si="8"/>
        <v>102.74311829713155</v>
      </c>
      <c r="K17" s="40">
        <f t="shared" si="9"/>
        <v>97.30721559499564</v>
      </c>
      <c r="L17" s="61">
        <v>2100190</v>
      </c>
      <c r="M17" s="81">
        <v>1983826</v>
      </c>
      <c r="N17" s="20">
        <f t="shared" si="1"/>
        <v>94.45935843899838</v>
      </c>
      <c r="O17" s="69">
        <v>1313500</v>
      </c>
      <c r="P17" s="69">
        <v>1084582</v>
      </c>
      <c r="Q17" s="20">
        <f t="shared" si="2"/>
        <v>82.571907118386</v>
      </c>
      <c r="R17" s="69">
        <v>51970</v>
      </c>
      <c r="S17" s="69">
        <v>51970</v>
      </c>
      <c r="T17" s="20">
        <f t="shared" si="3"/>
        <v>100</v>
      </c>
      <c r="U17" s="40"/>
      <c r="V17" s="223" t="s">
        <v>27</v>
      </c>
      <c r="W17" s="224"/>
      <c r="X17" s="225"/>
      <c r="Y17" s="64">
        <v>2610731.22</v>
      </c>
      <c r="Z17" s="83">
        <v>2203674.22</v>
      </c>
      <c r="AA17" s="37">
        <f t="shared" si="10"/>
        <v>84.40831454108861</v>
      </c>
      <c r="AB17" s="38">
        <f t="shared" si="4"/>
        <v>-29361.220000000205</v>
      </c>
      <c r="AC17" s="31">
        <f t="shared" si="5"/>
        <v>248374.63999999966</v>
      </c>
      <c r="AD17" s="38">
        <v>29361.22</v>
      </c>
      <c r="AE17" s="38">
        <v>277735.86</v>
      </c>
    </row>
    <row r="18" spans="1:31" ht="14.25" customHeight="1">
      <c r="A18" s="223" t="s">
        <v>28</v>
      </c>
      <c r="B18" s="224"/>
      <c r="C18" s="225"/>
      <c r="D18" s="61">
        <f t="shared" si="6"/>
        <v>19783623</v>
      </c>
      <c r="E18" s="79">
        <f t="shared" si="7"/>
        <v>15057119.8</v>
      </c>
      <c r="F18" s="20">
        <f t="shared" si="0"/>
        <v>76.10901097336924</v>
      </c>
      <c r="G18" s="69">
        <v>5353863</v>
      </c>
      <c r="H18" s="79">
        <v>3841501.47</v>
      </c>
      <c r="I18" s="79">
        <v>4596738.11</v>
      </c>
      <c r="J18" s="40">
        <f t="shared" si="8"/>
        <v>119.65993364568463</v>
      </c>
      <c r="K18" s="40">
        <f t="shared" si="9"/>
        <v>85.85834396584299</v>
      </c>
      <c r="L18" s="61">
        <v>14429760</v>
      </c>
      <c r="M18" s="81">
        <v>10460381.69</v>
      </c>
      <c r="N18" s="20">
        <f t="shared" si="1"/>
        <v>72.49172328576498</v>
      </c>
      <c r="O18" s="69">
        <v>1585100</v>
      </c>
      <c r="P18" s="69">
        <v>1308848</v>
      </c>
      <c r="Q18" s="20">
        <f t="shared" si="2"/>
        <v>82.57195129644818</v>
      </c>
      <c r="R18" s="69">
        <v>1248560</v>
      </c>
      <c r="S18" s="69">
        <v>378046</v>
      </c>
      <c r="T18" s="20">
        <f t="shared" si="3"/>
        <v>30.278560902159285</v>
      </c>
      <c r="U18" s="40"/>
      <c r="V18" s="223" t="s">
        <v>28</v>
      </c>
      <c r="W18" s="224"/>
      <c r="X18" s="225"/>
      <c r="Y18" s="64">
        <v>20301120.6</v>
      </c>
      <c r="Z18" s="83">
        <v>12541836.1</v>
      </c>
      <c r="AA18" s="37">
        <f t="shared" si="10"/>
        <v>61.77903351798225</v>
      </c>
      <c r="AB18" s="38">
        <f t="shared" si="4"/>
        <v>-517497.6000000015</v>
      </c>
      <c r="AC18" s="31">
        <f t="shared" si="5"/>
        <v>2515283.700000001</v>
      </c>
      <c r="AD18" s="38">
        <v>517497.6</v>
      </c>
      <c r="AE18" s="38">
        <v>3032781.3</v>
      </c>
    </row>
    <row r="19" spans="1:31" ht="14.25" customHeight="1">
      <c r="A19" s="223" t="s">
        <v>29</v>
      </c>
      <c r="B19" s="224"/>
      <c r="C19" s="225"/>
      <c r="D19" s="61">
        <f t="shared" si="6"/>
        <v>6462951</v>
      </c>
      <c r="E19" s="79">
        <f t="shared" si="7"/>
        <v>5166729.71</v>
      </c>
      <c r="F19" s="20">
        <f t="shared" si="0"/>
        <v>79.94381684156355</v>
      </c>
      <c r="G19" s="69">
        <v>1660460</v>
      </c>
      <c r="H19" s="79">
        <v>1548911.76</v>
      </c>
      <c r="I19" s="79">
        <v>1134206.71</v>
      </c>
      <c r="J19" s="40">
        <f t="shared" si="8"/>
        <v>73.22603774407393</v>
      </c>
      <c r="K19" s="40">
        <f t="shared" si="9"/>
        <v>68.30677703768835</v>
      </c>
      <c r="L19" s="61">
        <v>4802491</v>
      </c>
      <c r="M19" s="81">
        <v>4032523</v>
      </c>
      <c r="N19" s="20">
        <f t="shared" si="1"/>
        <v>83.96732029273974</v>
      </c>
      <c r="O19" s="69">
        <v>3035500</v>
      </c>
      <c r="P19" s="69">
        <v>2506470</v>
      </c>
      <c r="Q19" s="20">
        <f t="shared" si="2"/>
        <v>82.5718991928842</v>
      </c>
      <c r="R19" s="69">
        <v>81700</v>
      </c>
      <c r="S19" s="69">
        <v>69700</v>
      </c>
      <c r="T19" s="20">
        <f t="shared" si="3"/>
        <v>85.31211750305998</v>
      </c>
      <c r="U19" s="40"/>
      <c r="V19" s="223" t="s">
        <v>29</v>
      </c>
      <c r="W19" s="224"/>
      <c r="X19" s="225"/>
      <c r="Y19" s="64">
        <v>6651001.1</v>
      </c>
      <c r="Z19" s="83">
        <v>4726997.78</v>
      </c>
      <c r="AA19" s="37">
        <f t="shared" si="10"/>
        <v>71.07197411228816</v>
      </c>
      <c r="AB19" s="38">
        <f t="shared" si="4"/>
        <v>-188050.09999999963</v>
      </c>
      <c r="AC19" s="31">
        <f t="shared" si="5"/>
        <v>439731.9299999997</v>
      </c>
      <c r="AD19" s="38">
        <v>188050.1</v>
      </c>
      <c r="AE19" s="38">
        <v>627782.03</v>
      </c>
    </row>
    <row r="20" spans="1:31" ht="13.5" customHeight="1">
      <c r="A20" s="223" t="s">
        <v>45</v>
      </c>
      <c r="B20" s="224"/>
      <c r="C20" s="225"/>
      <c r="D20" s="63">
        <f t="shared" si="6"/>
        <v>61091618</v>
      </c>
      <c r="E20" s="68">
        <f t="shared" si="7"/>
        <v>49405164.489999995</v>
      </c>
      <c r="F20" s="20">
        <f>E20/D20*100</f>
        <v>80.87061058032543</v>
      </c>
      <c r="G20" s="70">
        <f>SUM(G11:G19)</f>
        <v>11735244</v>
      </c>
      <c r="H20" s="68">
        <f>SUM(H11:H19)</f>
        <v>9514178.46</v>
      </c>
      <c r="I20" s="68">
        <f>SUM(I11:I19)</f>
        <v>10007086.8</v>
      </c>
      <c r="J20" s="41">
        <f t="shared" si="8"/>
        <v>105.1807766910439</v>
      </c>
      <c r="K20" s="41">
        <f t="shared" si="9"/>
        <v>85.27378553015174</v>
      </c>
      <c r="L20" s="62">
        <f>SUM(L11:L19)</f>
        <v>49356374</v>
      </c>
      <c r="M20" s="80">
        <f>SUM(M11:M19)</f>
        <v>39398077.69</v>
      </c>
      <c r="N20" s="20">
        <f>M20/L20*100</f>
        <v>79.82368739243283</v>
      </c>
      <c r="O20" s="70">
        <f>O11+O12+O13+O14+O15+O16+O17+O18+O19</f>
        <v>18125100</v>
      </c>
      <c r="P20" s="119">
        <f>SUM(P11:P19)</f>
        <v>14966248</v>
      </c>
      <c r="Q20" s="20">
        <f>P20/O20*100</f>
        <v>82.57194718925689</v>
      </c>
      <c r="R20" s="70">
        <f>R11+R12+R13+R14+R15+R16+R17+R18+R19</f>
        <v>2976600</v>
      </c>
      <c r="S20" s="119">
        <f>S11+S12+S13+S14+S15+S16+S17+S18+S19</f>
        <v>1579834</v>
      </c>
      <c r="T20" s="20">
        <f t="shared" si="3"/>
        <v>53.07511926358933</v>
      </c>
      <c r="U20" s="41"/>
      <c r="V20" s="223" t="s">
        <v>45</v>
      </c>
      <c r="W20" s="224"/>
      <c r="X20" s="225"/>
      <c r="Y20" s="65">
        <f>Y11+Y12+Y13+Y14+Y15+Y16+Y17+Y18+Y19</f>
        <v>62448482.06</v>
      </c>
      <c r="Z20" s="82">
        <f>SUM(Z11:Z19)</f>
        <v>41375667.42</v>
      </c>
      <c r="AA20" s="37">
        <f t="shared" si="10"/>
        <v>66.25568157164588</v>
      </c>
      <c r="AB20" s="39">
        <f t="shared" si="4"/>
        <v>-1356864.0600000024</v>
      </c>
      <c r="AC20" s="32">
        <f t="shared" si="5"/>
        <v>8029497.069999993</v>
      </c>
      <c r="AD20" s="39">
        <f>SUM(AD11:AD19)</f>
        <v>1356864.06</v>
      </c>
      <c r="AE20" s="39">
        <f>SUM(AE11:AE19)</f>
        <v>9386361.129999999</v>
      </c>
    </row>
    <row r="21" spans="1:31" ht="15.75" customHeight="1">
      <c r="A21" s="223" t="s">
        <v>30</v>
      </c>
      <c r="B21" s="224"/>
      <c r="C21" s="225"/>
      <c r="D21" s="81">
        <f t="shared" si="6"/>
        <v>284658900.46000004</v>
      </c>
      <c r="E21" s="79">
        <f>I21+M21+U21</f>
        <v>231989867.92000002</v>
      </c>
      <c r="F21" s="40">
        <f>E21/D21*100</f>
        <v>81.49749315588289</v>
      </c>
      <c r="G21" s="103">
        <v>44971200</v>
      </c>
      <c r="H21" s="79">
        <v>36314520.57</v>
      </c>
      <c r="I21" s="79">
        <v>35724106.6</v>
      </c>
      <c r="J21" s="40">
        <f t="shared" si="8"/>
        <v>98.37416559345203</v>
      </c>
      <c r="K21" s="40">
        <f t="shared" si="9"/>
        <v>79.43774371153094</v>
      </c>
      <c r="L21" s="81">
        <v>239687700.46</v>
      </c>
      <c r="M21" s="81">
        <v>197686826.46</v>
      </c>
      <c r="N21" s="40">
        <f>M21/L21*100</f>
        <v>82.47683384696276</v>
      </c>
      <c r="O21" s="103">
        <v>38601700</v>
      </c>
      <c r="P21" s="120">
        <v>31765800</v>
      </c>
      <c r="Q21" s="40">
        <f>P21/O21*100</f>
        <v>82.29119442926088</v>
      </c>
      <c r="R21" s="103">
        <v>0</v>
      </c>
      <c r="S21" s="120">
        <v>0</v>
      </c>
      <c r="T21" s="40">
        <v>0</v>
      </c>
      <c r="U21" s="79">
        <v>-1421065.14</v>
      </c>
      <c r="V21" s="223" t="s">
        <v>30</v>
      </c>
      <c r="W21" s="224"/>
      <c r="X21" s="225"/>
      <c r="Y21" s="104">
        <v>289246316.46</v>
      </c>
      <c r="Z21" s="83">
        <v>227918236.84</v>
      </c>
      <c r="AA21" s="105">
        <f t="shared" si="10"/>
        <v>78.79728240947847</v>
      </c>
      <c r="AB21" s="38">
        <f t="shared" si="4"/>
        <v>-4587415.99999994</v>
      </c>
      <c r="AC21" s="31">
        <f t="shared" si="5"/>
        <v>4071631.080000013</v>
      </c>
      <c r="AD21" s="38">
        <v>6048359.46</v>
      </c>
      <c r="AE21" s="38">
        <v>10119990.54</v>
      </c>
    </row>
    <row r="22" spans="1:31" ht="27.75" customHeight="1">
      <c r="A22" s="220" t="s">
        <v>31</v>
      </c>
      <c r="B22" s="221"/>
      <c r="C22" s="222"/>
      <c r="D22" s="63">
        <f t="shared" si="6"/>
        <v>296394144.46000004</v>
      </c>
      <c r="E22" s="68">
        <f>E20+E21-M20</f>
        <v>241996954.72000003</v>
      </c>
      <c r="F22" s="20">
        <f>E22/D22*100</f>
        <v>81.64700930947669</v>
      </c>
      <c r="G22" s="70">
        <f>G20+G21</f>
        <v>56706444</v>
      </c>
      <c r="H22" s="68">
        <f>SUM(H20:H21)</f>
        <v>45828699.03</v>
      </c>
      <c r="I22" s="68">
        <f>SUM(I20:I21)</f>
        <v>45731193.400000006</v>
      </c>
      <c r="J22" s="41">
        <f t="shared" si="8"/>
        <v>99.78723893092368</v>
      </c>
      <c r="K22" s="41">
        <f t="shared" si="9"/>
        <v>80.6454966564294</v>
      </c>
      <c r="L22" s="62">
        <f>L21</f>
        <v>239687700.46</v>
      </c>
      <c r="M22" s="80">
        <f>M21</f>
        <v>197686826.46</v>
      </c>
      <c r="N22" s="20">
        <f>M22/L22*100</f>
        <v>82.47683384696276</v>
      </c>
      <c r="O22" s="70">
        <f>O21</f>
        <v>38601700</v>
      </c>
      <c r="P22" s="121">
        <f>P21</f>
        <v>31765800</v>
      </c>
      <c r="Q22" s="20">
        <f>P22/O22*100</f>
        <v>82.29119442926088</v>
      </c>
      <c r="R22" s="70">
        <f>R21</f>
        <v>0</v>
      </c>
      <c r="S22" s="121">
        <f>S21</f>
        <v>0</v>
      </c>
      <c r="T22" s="20">
        <v>0</v>
      </c>
      <c r="U22" s="58">
        <f>U21</f>
        <v>-1421065.14</v>
      </c>
      <c r="V22" s="220" t="s">
        <v>31</v>
      </c>
      <c r="W22" s="221"/>
      <c r="X22" s="222"/>
      <c r="Y22" s="66">
        <f>Y20+Y21-L20</f>
        <v>302338424.52</v>
      </c>
      <c r="Z22" s="82">
        <f>Z20+Z21-M20</f>
        <v>229895826.57</v>
      </c>
      <c r="AA22" s="37">
        <f t="shared" si="10"/>
        <v>76.03923548089804</v>
      </c>
      <c r="AB22" s="39">
        <f t="shared" si="4"/>
        <v>-5944280.059999943</v>
      </c>
      <c r="AC22" s="32">
        <f t="shared" si="5"/>
        <v>12101128.150000036</v>
      </c>
      <c r="AD22" s="39">
        <f>SUM(AD20:AD21)</f>
        <v>7405223.52</v>
      </c>
      <c r="AE22" s="39">
        <f>SUM(AE20:AE21)</f>
        <v>19506351.669999998</v>
      </c>
    </row>
    <row r="23" spans="1:27" ht="12.75">
      <c r="A23" s="1"/>
      <c r="B23" s="1"/>
      <c r="C23" s="1"/>
      <c r="D23" s="13"/>
      <c r="E23" s="14"/>
      <c r="F23" s="13"/>
      <c r="G23" s="15"/>
      <c r="H23" s="8"/>
      <c r="I23" s="8"/>
      <c r="J23" s="26"/>
      <c r="K23" s="26"/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"/>
      <c r="Z23" s="1"/>
      <c r="AA23" s="1"/>
    </row>
    <row r="24" spans="1:27" ht="28.5" customHeight="1">
      <c r="A24" s="16"/>
      <c r="B24" s="16"/>
      <c r="C24" s="16"/>
      <c r="D24" s="42" t="s">
        <v>31</v>
      </c>
      <c r="E24" s="42"/>
      <c r="F24" s="42"/>
      <c r="G24" s="42"/>
      <c r="H24" s="19"/>
      <c r="I24" s="19"/>
      <c r="J24" s="26"/>
      <c r="K24" s="26"/>
      <c r="L24" s="143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"/>
      <c r="Z24" s="1"/>
      <c r="AA24" s="1"/>
    </row>
    <row r="25" spans="1:12" ht="12.75">
      <c r="A25" s="22" t="s">
        <v>35</v>
      </c>
      <c r="B25" s="23"/>
      <c r="C25" s="23"/>
      <c r="D25" s="23"/>
      <c r="E25" s="23"/>
      <c r="F25" s="24"/>
      <c r="G25" s="71">
        <v>35887843</v>
      </c>
      <c r="H25" s="31">
        <v>27187409.48</v>
      </c>
      <c r="I25" s="31">
        <v>26144596.05</v>
      </c>
      <c r="J25" s="75">
        <f>I25/H25*100</f>
        <v>96.16435162472126</v>
      </c>
      <c r="K25" s="75">
        <f>I25/G25*100</f>
        <v>72.85084269344357</v>
      </c>
      <c r="L25" s="144"/>
    </row>
    <row r="26" spans="1:12" ht="12.75">
      <c r="A26" s="22" t="s">
        <v>36</v>
      </c>
      <c r="B26" s="23"/>
      <c r="C26" s="23"/>
      <c r="D26" s="23"/>
      <c r="E26" s="23"/>
      <c r="F26" s="24"/>
      <c r="G26" s="71">
        <v>6490000</v>
      </c>
      <c r="H26" s="31">
        <v>6153499.53</v>
      </c>
      <c r="I26" s="31">
        <v>6153817.95</v>
      </c>
      <c r="J26" s="75">
        <f aca="true" t="shared" si="11" ref="J26:J41">I26/H26*100</f>
        <v>100.00517461646739</v>
      </c>
      <c r="K26" s="75">
        <f aca="true" t="shared" si="12" ref="K26:K41">I26/G26*100</f>
        <v>94.81999922958397</v>
      </c>
      <c r="L26" s="144"/>
    </row>
    <row r="27" spans="1:12" ht="12.75">
      <c r="A27" s="25" t="s">
        <v>13</v>
      </c>
      <c r="B27" s="22"/>
      <c r="C27" s="23"/>
      <c r="D27" s="23"/>
      <c r="E27" s="23"/>
      <c r="F27" s="24"/>
      <c r="G27" s="71">
        <v>1695000</v>
      </c>
      <c r="H27" s="31">
        <v>1378115.86</v>
      </c>
      <c r="I27" s="31">
        <v>994956.54</v>
      </c>
      <c r="J27" s="75">
        <f t="shared" si="11"/>
        <v>72.19687174923014</v>
      </c>
      <c r="K27" s="75">
        <f t="shared" si="12"/>
        <v>58.69950088495576</v>
      </c>
      <c r="L27" s="144"/>
    </row>
    <row r="28" spans="1:12" ht="12.75">
      <c r="A28" s="230" t="s">
        <v>53</v>
      </c>
      <c r="B28" s="231"/>
      <c r="C28" s="231"/>
      <c r="D28" s="231"/>
      <c r="E28" s="231"/>
      <c r="F28" s="232"/>
      <c r="G28" s="71">
        <v>12800</v>
      </c>
      <c r="H28" s="31">
        <v>896931.46</v>
      </c>
      <c r="I28" s="31">
        <v>43698.45</v>
      </c>
      <c r="J28" s="75">
        <f>I28/H28*100</f>
        <v>4.871994343915643</v>
      </c>
      <c r="K28" s="75">
        <v>0</v>
      </c>
      <c r="L28" s="144"/>
    </row>
    <row r="29" spans="1:12" ht="12.75">
      <c r="A29" s="22" t="s">
        <v>14</v>
      </c>
      <c r="B29" s="141"/>
      <c r="C29" s="141"/>
      <c r="D29" s="141"/>
      <c r="E29" s="141"/>
      <c r="F29" s="142"/>
      <c r="G29" s="71">
        <v>4135632</v>
      </c>
      <c r="H29" s="31">
        <v>3053656.32</v>
      </c>
      <c r="I29" s="31">
        <v>3830513.55</v>
      </c>
      <c r="J29" s="75">
        <f>I29/H29*100</f>
        <v>125.44023127003369</v>
      </c>
      <c r="K29" s="75">
        <f>I29/G29*100</f>
        <v>92.62220502211028</v>
      </c>
      <c r="L29" s="144"/>
    </row>
    <row r="30" spans="1:12" ht="12.75">
      <c r="A30" s="217" t="s">
        <v>37</v>
      </c>
      <c r="B30" s="218"/>
      <c r="C30" s="218"/>
      <c r="D30" s="218"/>
      <c r="E30" s="218"/>
      <c r="F30" s="219"/>
      <c r="G30" s="71">
        <v>204000</v>
      </c>
      <c r="H30" s="31">
        <v>156037.52</v>
      </c>
      <c r="I30" s="31">
        <v>176918.11</v>
      </c>
      <c r="J30" s="75">
        <f t="shared" si="11"/>
        <v>113.38177510127052</v>
      </c>
      <c r="K30" s="75">
        <f t="shared" si="12"/>
        <v>86.72456372549019</v>
      </c>
      <c r="L30" s="144"/>
    </row>
    <row r="31" spans="1:12" ht="12.75">
      <c r="A31" s="217" t="s">
        <v>38</v>
      </c>
      <c r="B31" s="218"/>
      <c r="C31" s="218"/>
      <c r="D31" s="218"/>
      <c r="E31" s="218"/>
      <c r="F31" s="219"/>
      <c r="G31" s="71">
        <v>2973031</v>
      </c>
      <c r="H31" s="31">
        <v>2599613.35</v>
      </c>
      <c r="I31" s="31">
        <v>2071028.41</v>
      </c>
      <c r="J31" s="75">
        <f t="shared" si="11"/>
        <v>79.66678621649638</v>
      </c>
      <c r="K31" s="75">
        <f t="shared" si="12"/>
        <v>69.66050505359681</v>
      </c>
      <c r="L31" s="144"/>
    </row>
    <row r="32" spans="1:12" ht="12.75">
      <c r="A32" s="217" t="s">
        <v>43</v>
      </c>
      <c r="B32" s="218"/>
      <c r="C32" s="218"/>
      <c r="D32" s="218"/>
      <c r="E32" s="218"/>
      <c r="F32" s="219"/>
      <c r="G32" s="71">
        <v>0</v>
      </c>
      <c r="H32" s="31">
        <v>-895.05</v>
      </c>
      <c r="I32" s="31">
        <v>6686.48</v>
      </c>
      <c r="J32" s="75">
        <v>0</v>
      </c>
      <c r="K32" s="75">
        <v>0</v>
      </c>
      <c r="L32" s="144"/>
    </row>
    <row r="33" spans="1:12" ht="12.75">
      <c r="A33" s="217" t="s">
        <v>50</v>
      </c>
      <c r="B33" s="218"/>
      <c r="C33" s="218"/>
      <c r="D33" s="218"/>
      <c r="E33" s="218"/>
      <c r="F33" s="219"/>
      <c r="G33" s="71">
        <v>1416738</v>
      </c>
      <c r="H33" s="31">
        <v>1651978.75</v>
      </c>
      <c r="I33" s="31">
        <v>1191993.01</v>
      </c>
      <c r="J33" s="75">
        <f t="shared" si="11"/>
        <v>72.15546870684626</v>
      </c>
      <c r="K33" s="75">
        <f t="shared" si="12"/>
        <v>84.13644654128004</v>
      </c>
      <c r="L33" s="144"/>
    </row>
    <row r="34" spans="1:12" ht="12.75">
      <c r="A34" s="217" t="s">
        <v>49</v>
      </c>
      <c r="B34" s="218"/>
      <c r="C34" s="218"/>
      <c r="D34" s="218"/>
      <c r="E34" s="218"/>
      <c r="F34" s="219"/>
      <c r="G34" s="71">
        <v>256400</v>
      </c>
      <c r="H34" s="31">
        <v>166233.92</v>
      </c>
      <c r="I34" s="31">
        <v>352243.71</v>
      </c>
      <c r="J34" s="75">
        <f t="shared" si="11"/>
        <v>211.896410792695</v>
      </c>
      <c r="K34" s="75">
        <f t="shared" si="12"/>
        <v>137.38054212168487</v>
      </c>
      <c r="L34" s="144"/>
    </row>
    <row r="35" spans="1:12" ht="12.75">
      <c r="A35" s="217" t="s">
        <v>39</v>
      </c>
      <c r="B35" s="218"/>
      <c r="C35" s="218"/>
      <c r="D35" s="218"/>
      <c r="E35" s="218"/>
      <c r="F35" s="219"/>
      <c r="G35" s="71">
        <v>660000</v>
      </c>
      <c r="H35" s="31">
        <v>497851.17</v>
      </c>
      <c r="I35" s="31">
        <v>447586.38</v>
      </c>
      <c r="J35" s="75">
        <f t="shared" si="11"/>
        <v>89.90365132615838</v>
      </c>
      <c r="K35" s="75">
        <f t="shared" si="12"/>
        <v>67.81611818181818</v>
      </c>
      <c r="L35" s="144"/>
    </row>
    <row r="36" spans="1:12" ht="12.75">
      <c r="A36" s="217" t="s">
        <v>55</v>
      </c>
      <c r="B36" s="218"/>
      <c r="C36" s="218"/>
      <c r="D36" s="218"/>
      <c r="E36" s="218"/>
      <c r="F36" s="219"/>
      <c r="G36" s="71">
        <v>75000</v>
      </c>
      <c r="H36" s="31">
        <v>289925.98</v>
      </c>
      <c r="I36" s="31">
        <v>229368.46</v>
      </c>
      <c r="J36" s="75">
        <f>I36/H36*100</f>
        <v>79.11276526512043</v>
      </c>
      <c r="K36" s="75">
        <v>0</v>
      </c>
      <c r="L36" s="144"/>
    </row>
    <row r="37" spans="1:12" ht="12.75">
      <c r="A37" s="217" t="s">
        <v>40</v>
      </c>
      <c r="B37" s="218"/>
      <c r="C37" s="218"/>
      <c r="D37" s="218"/>
      <c r="E37" s="218"/>
      <c r="F37" s="219"/>
      <c r="G37" s="71">
        <v>143200</v>
      </c>
      <c r="H37" s="25">
        <v>34884</v>
      </c>
      <c r="I37" s="31">
        <v>1005042</v>
      </c>
      <c r="J37" s="75">
        <f t="shared" si="11"/>
        <v>2881.0973512211904</v>
      </c>
      <c r="K37" s="75">
        <f t="shared" si="12"/>
        <v>701.8449720670392</v>
      </c>
      <c r="L37" s="144"/>
    </row>
    <row r="38" spans="1:12" ht="12.75">
      <c r="A38" s="217" t="s">
        <v>51</v>
      </c>
      <c r="B38" s="218"/>
      <c r="C38" s="218"/>
      <c r="D38" s="218"/>
      <c r="E38" s="218"/>
      <c r="F38" s="219"/>
      <c r="G38" s="71">
        <v>956800</v>
      </c>
      <c r="H38" s="31">
        <v>326705.9</v>
      </c>
      <c r="I38" s="31">
        <v>1141137.86</v>
      </c>
      <c r="J38" s="75">
        <f t="shared" si="11"/>
        <v>349.2859663691412</v>
      </c>
      <c r="K38" s="75">
        <f>I38/G38*100</f>
        <v>119.26608068561875</v>
      </c>
      <c r="L38" s="144"/>
    </row>
    <row r="39" spans="1:12" ht="12.75">
      <c r="A39" s="217" t="s">
        <v>41</v>
      </c>
      <c r="B39" s="218"/>
      <c r="C39" s="218"/>
      <c r="D39" s="218"/>
      <c r="E39" s="218"/>
      <c r="F39" s="219"/>
      <c r="G39" s="71">
        <v>1800000</v>
      </c>
      <c r="H39" s="31">
        <v>1436750.84</v>
      </c>
      <c r="I39" s="31">
        <v>1781628.61</v>
      </c>
      <c r="J39" s="75">
        <f t="shared" si="11"/>
        <v>124.00400684644805</v>
      </c>
      <c r="K39" s="75">
        <f t="shared" si="12"/>
        <v>98.97936722222222</v>
      </c>
      <c r="L39" s="144"/>
    </row>
    <row r="40" spans="1:12" ht="12.75">
      <c r="A40" s="217" t="s">
        <v>87</v>
      </c>
      <c r="B40" s="218"/>
      <c r="C40" s="218"/>
      <c r="D40" s="218"/>
      <c r="E40" s="218"/>
      <c r="F40" s="219"/>
      <c r="G40" s="71">
        <v>0</v>
      </c>
      <c r="H40" s="31">
        <v>0</v>
      </c>
      <c r="I40" s="31">
        <v>159977.83</v>
      </c>
      <c r="J40" s="75">
        <v>0</v>
      </c>
      <c r="K40" s="75">
        <v>0</v>
      </c>
      <c r="L40" s="144"/>
    </row>
    <row r="41" spans="1:12" ht="14.25" customHeight="1">
      <c r="A41" s="173" t="s">
        <v>42</v>
      </c>
      <c r="B41" s="226"/>
      <c r="C41" s="226"/>
      <c r="D41" s="226"/>
      <c r="E41" s="226"/>
      <c r="F41" s="227"/>
      <c r="G41" s="60">
        <f>SUM(G25:G40)</f>
        <v>56706444</v>
      </c>
      <c r="H41" s="32">
        <f>SUM(H25:H40)</f>
        <v>45828699.030000016</v>
      </c>
      <c r="I41" s="32">
        <f>SUM(I25:I40)</f>
        <v>45731193.39999999</v>
      </c>
      <c r="J41" s="33">
        <f t="shared" si="11"/>
        <v>99.78723893092362</v>
      </c>
      <c r="K41" s="33">
        <f t="shared" si="12"/>
        <v>80.64549665642937</v>
      </c>
      <c r="L41" s="144"/>
    </row>
  </sheetData>
  <mergeCells count="54">
    <mergeCell ref="V22:X22"/>
    <mergeCell ref="V18:X18"/>
    <mergeCell ref="V19:X19"/>
    <mergeCell ref="V20:X20"/>
    <mergeCell ref="V21:X21"/>
    <mergeCell ref="V14:X14"/>
    <mergeCell ref="V15:X15"/>
    <mergeCell ref="V16:X16"/>
    <mergeCell ref="V17:X17"/>
    <mergeCell ref="B3:AE3"/>
    <mergeCell ref="Z5:AA5"/>
    <mergeCell ref="Y6:AA8"/>
    <mergeCell ref="AB6:AC8"/>
    <mergeCell ref="U6:U10"/>
    <mergeCell ref="O7:Q9"/>
    <mergeCell ref="G7:K8"/>
    <mergeCell ref="J9:K9"/>
    <mergeCell ref="L7:N9"/>
    <mergeCell ref="H9:I9"/>
    <mergeCell ref="A28:F28"/>
    <mergeCell ref="A31:F31"/>
    <mergeCell ref="AD6:AE8"/>
    <mergeCell ref="G6:N6"/>
    <mergeCell ref="G9:G10"/>
    <mergeCell ref="R7:T9"/>
    <mergeCell ref="V11:X11"/>
    <mergeCell ref="V6:X10"/>
    <mergeCell ref="V12:X12"/>
    <mergeCell ref="V13:X13"/>
    <mergeCell ref="A6:C10"/>
    <mergeCell ref="D6:F8"/>
    <mergeCell ref="A15:C15"/>
    <mergeCell ref="A17:C17"/>
    <mergeCell ref="A16:C16"/>
    <mergeCell ref="A14:C14"/>
    <mergeCell ref="A11:C11"/>
    <mergeCell ref="A12:C12"/>
    <mergeCell ref="A13:C13"/>
    <mergeCell ref="A41:F41"/>
    <mergeCell ref="A38:F38"/>
    <mergeCell ref="A36:F36"/>
    <mergeCell ref="A40:F40"/>
    <mergeCell ref="A37:F37"/>
    <mergeCell ref="A39:F39"/>
    <mergeCell ref="A22:C22"/>
    <mergeCell ref="A18:C18"/>
    <mergeCell ref="A19:C19"/>
    <mergeCell ref="A20:C20"/>
    <mergeCell ref="A21:C21"/>
    <mergeCell ref="A30:F30"/>
    <mergeCell ref="A35:F35"/>
    <mergeCell ref="A32:F32"/>
    <mergeCell ref="A33:F33"/>
    <mergeCell ref="A34:F34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2012-03-09T11:35:30Z</cp:lastPrinted>
  <dcterms:created xsi:type="dcterms:W3CDTF">2006-06-07T06:53:09Z</dcterms:created>
  <dcterms:modified xsi:type="dcterms:W3CDTF">2012-03-12T05:12:15Z</dcterms:modified>
  <cp:category/>
  <cp:version/>
  <cp:contentType/>
  <cp:contentStatus/>
</cp:coreProperties>
</file>