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1340" windowHeight="8325" activeTab="2"/>
  </bookViews>
  <sheets>
    <sheet name="Лист1" sheetId="1" r:id="rId1"/>
    <sheet name="Лист3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<sst xmlns="http://schemas.openxmlformats.org/spreadsheetml/2006/main" count="258" uniqueCount="93">
  <si>
    <t>Всего доходов</t>
  </si>
  <si>
    <t>НДФЛ</t>
  </si>
  <si>
    <t>Сельские поселения</t>
  </si>
  <si>
    <t>Всего</t>
  </si>
  <si>
    <t xml:space="preserve">  Большетаябинское</t>
  </si>
  <si>
    <t xml:space="preserve">  Большеяльчикское</t>
  </si>
  <si>
    <t xml:space="preserve">  Кильдюшевское</t>
  </si>
  <si>
    <t xml:space="preserve">  Лащ-Таябинское</t>
  </si>
  <si>
    <t xml:space="preserve">  Малотаябинское</t>
  </si>
  <si>
    <t xml:space="preserve">  Новошимкусское</t>
  </si>
  <si>
    <t xml:space="preserve">  Сабанчинское</t>
  </si>
  <si>
    <t xml:space="preserve">  Яльчикское</t>
  </si>
  <si>
    <t xml:space="preserve">  Янтиковское</t>
  </si>
  <si>
    <t>Единый с/х налог</t>
  </si>
  <si>
    <t>Земельный налог</t>
  </si>
  <si>
    <t xml:space="preserve"> % исп-ия</t>
  </si>
  <si>
    <t>всего доходов</t>
  </si>
  <si>
    <t>в том числе</t>
  </si>
  <si>
    <t>налоговые и неналоговые доходы</t>
  </si>
  <si>
    <t>безвозмездные перечисления</t>
  </si>
  <si>
    <t>назначено     на год</t>
  </si>
  <si>
    <t>исполнено</t>
  </si>
  <si>
    <t>%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</si>
  <si>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</si>
  <si>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</si>
  <si>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</si>
  <si>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</si>
  <si>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</si>
  <si>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</si>
  <si>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</si>
  <si>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Бюджет района:</t>
  </si>
  <si>
    <t>Консолидированный бюджет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</si>
  <si>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</si>
  <si>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</si>
  <si>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Государственная пошлина за совершение нотариальных действий должностными лицами органов местного самоуправления</t>
  </si>
  <si>
    <t>Налог на доходы физ.лиц</t>
  </si>
  <si>
    <t>Единый налог на вмененный доход</t>
  </si>
  <si>
    <t>Налог на добычу полезных ископаемых</t>
  </si>
  <si>
    <t>Госпошлина</t>
  </si>
  <si>
    <t>Негативное возд.на окружающую среду</t>
  </si>
  <si>
    <t>Доходы от продажи муниц.имущества</t>
  </si>
  <si>
    <t>Штрафы</t>
  </si>
  <si>
    <t>Итого налог. и неналог. доходы бюджета района</t>
  </si>
  <si>
    <t>Задолженность и перерасчеты по отменным налогам</t>
  </si>
  <si>
    <t>Арендная плата за аренду имущестава</t>
  </si>
  <si>
    <t>Всего по пос-м</t>
  </si>
  <si>
    <t xml:space="preserve">Земельный налог ( по обязательствам, возникшим до 1 января 2006 года), мобилизуемый на территориях поселений </t>
  </si>
  <si>
    <t>Б-Таябинское</t>
  </si>
  <si>
    <t>Б-Яльчикское</t>
  </si>
  <si>
    <t>Доходы от сдачи в аренду имущества</t>
  </si>
  <si>
    <t>Доходы от арендной платы за земельные участки</t>
  </si>
  <si>
    <t>Доходы от продажи земли</t>
  </si>
  <si>
    <t>Уточненный план            год</t>
  </si>
  <si>
    <t>Налог на имущество</t>
  </si>
  <si>
    <t>Арендная плата за аренду земли</t>
  </si>
  <si>
    <t>Доходы от оказания платных услуг</t>
  </si>
  <si>
    <t>Невыясненные поступления</t>
  </si>
  <si>
    <t>(руб.)</t>
  </si>
  <si>
    <t>всего расходов</t>
  </si>
  <si>
    <t>Дефицит (-),Профицит (+)</t>
  </si>
  <si>
    <t>Остатки на счетах бюджетов</t>
  </si>
  <si>
    <t>На 01.01.2011 г.</t>
  </si>
  <si>
    <t>Прочие безвозмездные поступления учреждениям, находящимися в ведении органов власти поселений</t>
  </si>
  <si>
    <t>Всего расходов</t>
  </si>
  <si>
    <t>Прфицит (+) Дефицит (-)</t>
  </si>
  <si>
    <t>Остатки на счетах</t>
  </si>
  <si>
    <t>от возмещения коммунальных услуг</t>
  </si>
  <si>
    <t>испол-нено</t>
  </si>
  <si>
    <t>Возврат остатков субсидий, субвенций и иных межбюджетных трансфертов прошлых лет</t>
  </si>
  <si>
    <t xml:space="preserve">На 01.01.2011 </t>
  </si>
  <si>
    <t xml:space="preserve"> % </t>
  </si>
  <si>
    <t>дотации на выравнивание уровня бюджетной обеспеченности</t>
  </si>
  <si>
    <t>дотации на сбалансированность</t>
  </si>
  <si>
    <t xml:space="preserve">Доходы от продажи услуг, оказываемых учреждениями </t>
  </si>
  <si>
    <t xml:space="preserve">Ден. взыск. (штрафы) за наруш. законод. Росс. Фед. о размещ. зак. на пост. тов., выпол. работ, оказ. усл. </t>
  </si>
  <si>
    <t>Итого</t>
  </si>
  <si>
    <t xml:space="preserve">Доходы от реализации имущества, находящегося в оперативном управлении учреждений, находящихся в ведении органов управления поселений </t>
  </si>
  <si>
    <t xml:space="preserve"> Большетаябинское</t>
  </si>
  <si>
    <t xml:space="preserve"> Большеяльчикское</t>
  </si>
  <si>
    <t xml:space="preserve"> Кильдюшевское</t>
  </si>
  <si>
    <t>Сабанчинское</t>
  </si>
  <si>
    <t>Яльчикское</t>
  </si>
  <si>
    <t>Прочие неналоговые доходы (невыясненные поступления)</t>
  </si>
  <si>
    <t xml:space="preserve">Сведения об исполнении консолидированного бюджета Яльчикского района по состоянию на 01.12.2011 </t>
  </si>
  <si>
    <t>на 01.12.10</t>
  </si>
  <si>
    <t>на 01.12.11</t>
  </si>
  <si>
    <t xml:space="preserve"> 01.12.2011/01.12.2010</t>
  </si>
  <si>
    <t>01.12.2011 к плановым назначениям</t>
  </si>
  <si>
    <t xml:space="preserve">Исполнение собственных доходов сельских поселений по состоянию на 01.12.2011 </t>
  </si>
  <si>
    <t>На 01.12.2011 г.</t>
  </si>
  <si>
    <t xml:space="preserve">Доходы от перечисления части прибыли, остающейся после уплаты налогов и иных обязательных платежей МУП </t>
  </si>
  <si>
    <t xml:space="preserve">Сведения об исполнении  доходов и расходов по приносящей доход деятельности Яльчикского района по состоянию на 01.12.2011 (Внебюджет) </t>
  </si>
  <si>
    <t xml:space="preserve">На 01.12.2011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</si>
</sst>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"/>
    <numFmt numFmtId="173" formatCode="0.00000"/>
  </numFmts>
  <fonts count="22">
    <font>
      <sz val="10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57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sz val="10"/>
      <name val="Arial Cyr"/>
      <family val="0"/>
    </font>
    <font>
      <b/>
      <sz val="8"/>
      <color indexed="57"/>
      <name val="Arial Cyr"/>
      <family val="0"/>
    </font>
    <font>
      <b/>
      <sz val="8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9"/>
      <name val="Arial Cyr"/>
      <family val="2"/>
    </font>
    <font>
      <b/>
      <sz val="9"/>
      <color indexed="10"/>
      <name val="Arial Cyr"/>
      <family val="0"/>
    </font>
    <font>
      <sz val="9"/>
      <name val="Arial Cyr"/>
      <family val="2"/>
    </font>
    <font>
      <b/>
      <sz val="9"/>
      <color indexed="57"/>
      <name val="Arial Cyr"/>
      <family val="0"/>
    </font>
    <font>
      <b/>
      <sz val="8"/>
      <color indexed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9"/>
      <color indexed="10"/>
      <name val="Arial Cyr"/>
      <family val="0"/>
    </font>
    <font>
      <sz val="8"/>
      <name val="Arial"/>
      <family val="2"/>
    </font>
    <font>
      <b/>
      <sz val="9"/>
      <color indexed="8"/>
      <name val="Arial Cyr"/>
      <family val="0"/>
    </font>
    <font>
      <sz val="8"/>
      <color indexed="8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wrapText="1"/>
    </xf>
    <xf numFmtId="164" fontId="9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3" fillId="0" borderId="2" xfId="0" applyNumberFormat="1" applyFont="1" applyFill="1" applyBorder="1" applyAlignment="1">
      <alignment wrapText="1"/>
    </xf>
    <xf numFmtId="164" fontId="11" fillId="0" borderId="2" xfId="0" applyNumberFormat="1" applyFont="1" applyFill="1" applyBorder="1" applyAlignment="1">
      <alignment wrapText="1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2" xfId="0" applyFont="1" applyBorder="1" applyAlignment="1">
      <alignment/>
    </xf>
    <xf numFmtId="164" fontId="11" fillId="0" borderId="0" xfId="0" applyNumberFormat="1" applyFont="1" applyFill="1" applyBorder="1" applyAlignment="1">
      <alignment wrapText="1"/>
    </xf>
    <xf numFmtId="2" fontId="13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2" fontId="2" fillId="0" borderId="2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164" fontId="11" fillId="0" borderId="2" xfId="0" applyNumberFormat="1" applyFont="1" applyFill="1" applyBorder="1" applyAlignment="1">
      <alignment wrapText="1"/>
    </xf>
    <xf numFmtId="1" fontId="0" fillId="0" borderId="0" xfId="0" applyNumberForma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164" fontId="2" fillId="0" borderId="2" xfId="0" applyNumberFormat="1" applyFont="1" applyFill="1" applyBorder="1" applyAlignment="1">
      <alignment wrapText="1"/>
    </xf>
    <xf numFmtId="164" fontId="3" fillId="0" borderId="2" xfId="0" applyNumberFormat="1" applyFont="1" applyFill="1" applyBorder="1" applyAlignment="1">
      <alignment wrapText="1"/>
    </xf>
    <xf numFmtId="164" fontId="15" fillId="0" borderId="0" xfId="0" applyNumberFormat="1" applyFont="1" applyFill="1" applyBorder="1" applyAlignment="1">
      <alignment/>
    </xf>
    <xf numFmtId="2" fontId="18" fillId="0" borderId="2" xfId="0" applyNumberFormat="1" applyFont="1" applyFill="1" applyBorder="1" applyAlignment="1">
      <alignment wrapText="1"/>
    </xf>
    <xf numFmtId="2" fontId="13" fillId="0" borderId="2" xfId="0" applyNumberFormat="1" applyFont="1" applyBorder="1" applyAlignment="1">
      <alignment/>
    </xf>
    <xf numFmtId="2" fontId="18" fillId="0" borderId="2" xfId="0" applyNumberFormat="1" applyFont="1" applyBorder="1" applyAlignment="1">
      <alignment/>
    </xf>
    <xf numFmtId="164" fontId="13" fillId="0" borderId="2" xfId="0" applyNumberFormat="1" applyFont="1" applyBorder="1" applyAlignment="1">
      <alignment/>
    </xf>
    <xf numFmtId="4" fontId="13" fillId="0" borderId="2" xfId="0" applyNumberFormat="1" applyFont="1" applyBorder="1" applyAlignment="1">
      <alignment/>
    </xf>
    <xf numFmtId="2" fontId="13" fillId="0" borderId="2" xfId="0" applyNumberFormat="1" applyFont="1" applyBorder="1" applyAlignment="1">
      <alignment/>
    </xf>
    <xf numFmtId="1" fontId="13" fillId="0" borderId="2" xfId="0" applyNumberFormat="1" applyFont="1" applyBorder="1" applyAlignment="1">
      <alignment/>
    </xf>
    <xf numFmtId="1" fontId="18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 wrapText="1"/>
    </xf>
    <xf numFmtId="2" fontId="12" fillId="0" borderId="2" xfId="0" applyNumberFormat="1" applyFont="1" applyFill="1" applyBorder="1" applyAlignment="1">
      <alignment/>
    </xf>
    <xf numFmtId="16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2" fontId="3" fillId="0" borderId="2" xfId="0" applyNumberFormat="1" applyFont="1" applyFill="1" applyBorder="1" applyAlignment="1">
      <alignment wrapText="1"/>
    </xf>
    <xf numFmtId="1" fontId="18" fillId="0" borderId="2" xfId="0" applyNumberFormat="1" applyFont="1" applyFill="1" applyBorder="1" applyAlignment="1">
      <alignment wrapText="1"/>
    </xf>
    <xf numFmtId="3" fontId="3" fillId="0" borderId="2" xfId="0" applyNumberFormat="1" applyFont="1" applyBorder="1" applyAlignment="1">
      <alignment/>
    </xf>
    <xf numFmtId="4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4" fontId="3" fillId="0" borderId="2" xfId="0" applyNumberFormat="1" applyFont="1" applyBorder="1" applyAlignment="1">
      <alignment wrapText="1"/>
    </xf>
    <xf numFmtId="0" fontId="0" fillId="0" borderId="0" xfId="0" applyAlignment="1">
      <alignment horizontal="center" wrapText="1"/>
    </xf>
    <xf numFmtId="2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wrapText="1"/>
    </xf>
    <xf numFmtId="0" fontId="0" fillId="0" borderId="6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2" fontId="2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horizontal="right" wrapText="1"/>
    </xf>
    <xf numFmtId="4" fontId="2" fillId="0" borderId="2" xfId="0" applyNumberFormat="1" applyFont="1" applyFill="1" applyBorder="1" applyAlignment="1">
      <alignment wrapText="1"/>
    </xf>
    <xf numFmtId="2" fontId="3" fillId="0" borderId="2" xfId="0" applyNumberFormat="1" applyFont="1" applyBorder="1" applyAlignment="1">
      <alignment wrapText="1"/>
    </xf>
    <xf numFmtId="2" fontId="2" fillId="0" borderId="2" xfId="0" applyNumberFormat="1" applyFont="1" applyBorder="1" applyAlignment="1">
      <alignment wrapText="1"/>
    </xf>
    <xf numFmtId="164" fontId="13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horizontal="right"/>
    </xf>
    <xf numFmtId="1" fontId="11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2" fontId="13" fillId="0" borderId="5" xfId="0" applyNumberFormat="1" applyFont="1" applyBorder="1" applyAlignment="1">
      <alignment/>
    </xf>
    <xf numFmtId="1" fontId="13" fillId="0" borderId="2" xfId="0" applyNumberFormat="1" applyFont="1" applyBorder="1" applyAlignment="1">
      <alignment horizontal="right"/>
    </xf>
    <xf numFmtId="164" fontId="18" fillId="0" borderId="2" xfId="0" applyNumberFormat="1" applyFont="1" applyBorder="1" applyAlignment="1">
      <alignment/>
    </xf>
    <xf numFmtId="1" fontId="11" fillId="0" borderId="5" xfId="0" applyNumberFormat="1" applyFont="1" applyFill="1" applyBorder="1" applyAlignment="1">
      <alignment/>
    </xf>
    <xf numFmtId="2" fontId="11" fillId="0" borderId="2" xfId="0" applyNumberFormat="1" applyFont="1" applyFill="1" applyBorder="1" applyAlignment="1">
      <alignment/>
    </xf>
    <xf numFmtId="164" fontId="11" fillId="0" borderId="5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2" fontId="11" fillId="0" borderId="5" xfId="0" applyNumberFormat="1" applyFont="1" applyFill="1" applyBorder="1" applyAlignment="1">
      <alignment/>
    </xf>
    <xf numFmtId="2" fontId="11" fillId="0" borderId="5" xfId="0" applyNumberFormat="1" applyFont="1" applyBorder="1" applyAlignment="1">
      <alignment/>
    </xf>
    <xf numFmtId="1" fontId="20" fillId="0" borderId="5" xfId="0" applyNumberFormat="1" applyFont="1" applyBorder="1" applyAlignment="1">
      <alignment/>
    </xf>
    <xf numFmtId="2" fontId="20" fillId="0" borderId="5" xfId="0" applyNumberFormat="1" applyFont="1" applyBorder="1" applyAlignment="1">
      <alignment/>
    </xf>
    <xf numFmtId="2" fontId="13" fillId="0" borderId="2" xfId="0" applyNumberFormat="1" applyFont="1" applyBorder="1" applyAlignment="1">
      <alignment wrapText="1"/>
    </xf>
    <xf numFmtId="2" fontId="13" fillId="0" borderId="2" xfId="0" applyNumberFormat="1" applyFont="1" applyBorder="1" applyAlignment="1">
      <alignment horizontal="right" wrapText="1"/>
    </xf>
    <xf numFmtId="2" fontId="11" fillId="0" borderId="2" xfId="0" applyNumberFormat="1" applyFont="1" applyFill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wrapText="1"/>
    </xf>
    <xf numFmtId="4" fontId="2" fillId="0" borderId="2" xfId="0" applyNumberFormat="1" applyFont="1" applyBorder="1" applyAlignment="1">
      <alignment wrapText="1"/>
    </xf>
    <xf numFmtId="164" fontId="2" fillId="0" borderId="2" xfId="0" applyNumberFormat="1" applyFont="1" applyBorder="1" applyAlignment="1">
      <alignment wrapText="1"/>
    </xf>
    <xf numFmtId="4" fontId="13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4" fontId="11" fillId="0" borderId="2" xfId="0" applyNumberFormat="1" applyFont="1" applyFill="1" applyBorder="1" applyAlignment="1">
      <alignment/>
    </xf>
    <xf numFmtId="4" fontId="18" fillId="0" borderId="2" xfId="0" applyNumberFormat="1" applyFont="1" applyBorder="1" applyAlignment="1">
      <alignment/>
    </xf>
    <xf numFmtId="4" fontId="12" fillId="0" borderId="2" xfId="0" applyNumberFormat="1" applyFont="1" applyFill="1" applyBorder="1" applyAlignment="1">
      <alignment/>
    </xf>
    <xf numFmtId="4" fontId="12" fillId="0" borderId="2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3" fontId="13" fillId="0" borderId="5" xfId="0" applyNumberFormat="1" applyFont="1" applyBorder="1" applyAlignment="1">
      <alignment/>
    </xf>
    <xf numFmtId="3" fontId="13" fillId="0" borderId="7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13" fillId="0" borderId="9" xfId="0" applyNumberFormat="1" applyFont="1" applyBorder="1" applyAlignment="1">
      <alignment/>
    </xf>
    <xf numFmtId="3" fontId="11" fillId="0" borderId="5" xfId="0" applyNumberFormat="1" applyFont="1" applyFill="1" applyBorder="1" applyAlignment="1">
      <alignment/>
    </xf>
    <xf numFmtId="1" fontId="11" fillId="0" borderId="5" xfId="0" applyNumberFormat="1" applyFont="1" applyBorder="1" applyAlignment="1">
      <alignment/>
    </xf>
    <xf numFmtId="3" fontId="15" fillId="0" borderId="2" xfId="0" applyNumberFormat="1" applyFont="1" applyFill="1" applyBorder="1" applyAlignment="1">
      <alignment wrapText="1"/>
    </xf>
    <xf numFmtId="3" fontId="21" fillId="0" borderId="2" xfId="0" applyNumberFormat="1" applyFont="1" applyFill="1" applyBorder="1" applyAlignment="1">
      <alignment wrapText="1"/>
    </xf>
    <xf numFmtId="3" fontId="15" fillId="0" borderId="2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wrapText="1"/>
    </xf>
    <xf numFmtId="4" fontId="11" fillId="0" borderId="0" xfId="0" applyNumberFormat="1" applyFont="1" applyFill="1" applyBorder="1" applyAlignment="1">
      <alignment wrapText="1"/>
    </xf>
    <xf numFmtId="2" fontId="12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13" fillId="0" borderId="2" xfId="0" applyNumberFormat="1" applyFont="1" applyFill="1" applyBorder="1" applyAlignment="1">
      <alignment wrapText="1"/>
    </xf>
    <xf numFmtId="4" fontId="18" fillId="0" borderId="2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3" fontId="11" fillId="0" borderId="0" xfId="0" applyNumberFormat="1" applyFont="1" applyBorder="1" applyAlignment="1">
      <alignment/>
    </xf>
    <xf numFmtId="1" fontId="11" fillId="0" borderId="2" xfId="0" applyNumberFormat="1" applyFont="1" applyFill="1" applyBorder="1" applyAlignment="1">
      <alignment/>
    </xf>
    <xf numFmtId="1" fontId="13" fillId="0" borderId="2" xfId="0" applyNumberFormat="1" applyFont="1" applyFill="1" applyBorder="1" applyAlignment="1">
      <alignment wrapText="1"/>
    </xf>
    <xf numFmtId="1" fontId="11" fillId="0" borderId="2" xfId="0" applyNumberFormat="1" applyFont="1" applyFill="1" applyBorder="1" applyAlignment="1">
      <alignment wrapText="1"/>
    </xf>
    <xf numFmtId="166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3" fontId="11" fillId="0" borderId="2" xfId="0" applyNumberFormat="1" applyFont="1" applyBorder="1" applyAlignment="1">
      <alignment/>
    </xf>
    <xf numFmtId="4" fontId="11" fillId="0" borderId="2" xfId="0" applyNumberFormat="1" applyFont="1" applyBorder="1" applyAlignment="1">
      <alignment/>
    </xf>
    <xf numFmtId="3" fontId="11" fillId="0" borderId="2" xfId="0" applyNumberFormat="1" applyFont="1" applyFill="1" applyBorder="1" applyAlignment="1">
      <alignment wrapText="1"/>
    </xf>
    <xf numFmtId="164" fontId="13" fillId="0" borderId="2" xfId="0" applyNumberFormat="1" applyFont="1" applyBorder="1" applyAlignment="1">
      <alignment horizontal="right"/>
    </xf>
    <xf numFmtId="164" fontId="11" fillId="0" borderId="2" xfId="0" applyNumberFormat="1" applyFont="1" applyBorder="1" applyAlignment="1">
      <alignment horizontal="right"/>
    </xf>
    <xf numFmtId="164" fontId="13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64" fontId="2" fillId="0" borderId="2" xfId="0" applyNumberFormat="1" applyFont="1" applyBorder="1" applyAlignment="1">
      <alignment/>
    </xf>
    <xf numFmtId="164" fontId="8" fillId="0" borderId="0" xfId="0" applyNumberFormat="1" applyFont="1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2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2" fontId="3" fillId="0" borderId="2" xfId="0" applyNumberFormat="1" applyFont="1" applyBorder="1" applyAlignment="1">
      <alignment horizontal="left"/>
    </xf>
    <xf numFmtId="2" fontId="3" fillId="0" borderId="3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3" fillId="0" borderId="2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0" fillId="0" borderId="3" xfId="0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0" fontId="13" fillId="0" borderId="3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6" fillId="0" borderId="0" xfId="0" applyFont="1" applyFill="1" applyAlignment="1">
      <alignment horizontal="center" wrapText="1"/>
    </xf>
    <xf numFmtId="0" fontId="17" fillId="0" borderId="0" xfId="0" applyFont="1" applyAlignment="1">
      <alignment/>
    </xf>
    <xf numFmtId="0" fontId="2" fillId="0" borderId="2" xfId="0" applyFont="1" applyBorder="1" applyAlignment="1">
      <alignment horizontal="center" wrapText="1"/>
    </xf>
    <xf numFmtId="0" fontId="0" fillId="0" borderId="2" xfId="0" applyBorder="1" applyAlignment="1">
      <alignment/>
    </xf>
    <xf numFmtId="0" fontId="19" fillId="0" borderId="4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3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2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S20"/>
  <sheetViews>
    <sheetView workbookViewId="0" topLeftCell="A1">
      <pane xSplit="5" topLeftCell="F1" activePane="topRight" state="frozen"/>
      <selection pane="topLeft" activeCell="A4" sqref="A4"/>
      <selection pane="topRight" activeCell="AC9" sqref="AC9"/>
    </sheetView>
  </sheetViews>
  <sheetFormatPr defaultColWidth="9.00390625" defaultRowHeight="12.75"/>
  <cols>
    <col min="2" max="2" width="5.625" style="0" customWidth="1"/>
    <col min="3" max="3" width="2.125" style="0" customWidth="1"/>
    <col min="4" max="4" width="9.625" style="0" customWidth="1"/>
    <col min="5" max="5" width="12.875" style="0" customWidth="1"/>
    <col min="6" max="6" width="6.125" style="0" customWidth="1"/>
    <col min="7" max="7" width="9.00390625" style="0" customWidth="1"/>
    <col min="8" max="8" width="10.125" style="0" customWidth="1"/>
    <col min="9" max="9" width="10.625" style="0" customWidth="1"/>
    <col min="10" max="10" width="9.00390625" style="0" customWidth="1"/>
    <col min="11" max="11" width="9.25390625" style="0" customWidth="1"/>
    <col min="12" max="12" width="7.625" style="0" customWidth="1"/>
    <col min="13" max="13" width="9.375" style="0" bestFit="1" customWidth="1"/>
    <col min="14" max="14" width="9.25390625" style="0" customWidth="1"/>
    <col min="15" max="15" width="9.375" style="0" customWidth="1"/>
    <col min="16" max="16" width="8.625" style="0" customWidth="1"/>
    <col min="17" max="17" width="7.625" style="0" customWidth="1"/>
    <col min="18" max="18" width="10.75390625" style="0" customWidth="1"/>
    <col min="19" max="19" width="8.375" style="0" customWidth="1"/>
    <col min="20" max="20" width="9.375" style="0" customWidth="1"/>
    <col min="21" max="21" width="8.75390625" style="0" customWidth="1"/>
    <col min="22" max="22" width="7.875" style="0" customWidth="1"/>
    <col min="23" max="23" width="10.375" style="0" customWidth="1"/>
    <col min="24" max="24" width="10.25390625" style="0" customWidth="1"/>
    <col min="25" max="25" width="9.00390625" style="0" customWidth="1"/>
    <col min="26" max="26" width="8.375" style="0" customWidth="1"/>
    <col min="27" max="27" width="7.875" style="0" customWidth="1"/>
    <col min="28" max="28" width="7.625" style="0" customWidth="1"/>
    <col min="29" max="29" width="8.00390625" style="0" customWidth="1"/>
    <col min="30" max="30" width="8.75390625" style="0" customWidth="1"/>
    <col min="31" max="31" width="9.25390625" style="0" customWidth="1"/>
    <col min="32" max="32" width="5.25390625" style="0" customWidth="1"/>
    <col min="33" max="33" width="7.00390625" style="0" customWidth="1"/>
    <col min="34" max="34" width="7.125" style="0" customWidth="1"/>
    <col min="35" max="35" width="8.00390625" style="0" customWidth="1"/>
    <col min="36" max="36" width="9.00390625" style="0" customWidth="1"/>
    <col min="37" max="37" width="9.75390625" style="0" customWidth="1"/>
    <col min="40" max="40" width="8.25390625" style="0" customWidth="1"/>
    <col min="41" max="41" width="9.75390625" style="0" customWidth="1"/>
    <col min="42" max="42" width="9.25390625" style="0" customWidth="1"/>
    <col min="43" max="43" width="9.375" style="0" customWidth="1"/>
    <col min="44" max="44" width="8.75390625" style="0" customWidth="1"/>
    <col min="45" max="45" width="8.125" style="0" customWidth="1"/>
    <col min="46" max="46" width="8.75390625" style="0" customWidth="1"/>
    <col min="47" max="47" width="9.75390625" style="0" customWidth="1"/>
    <col min="48" max="48" width="9.25390625" style="0" customWidth="1"/>
    <col min="49" max="49" width="8.75390625" style="0" customWidth="1"/>
    <col min="50" max="50" width="6.625" style="0" customWidth="1"/>
    <col min="51" max="51" width="8.625" style="0" customWidth="1"/>
    <col min="52" max="52" width="9.375" style="0" customWidth="1"/>
    <col min="54" max="55" width="8.625" style="0" customWidth="1"/>
    <col min="56" max="57" width="8.125" style="0" customWidth="1"/>
    <col min="58" max="58" width="8.625" style="0" customWidth="1"/>
    <col min="59" max="59" width="10.875" style="0" customWidth="1"/>
    <col min="60" max="60" width="26.625" style="0" customWidth="1"/>
    <col min="61" max="61" width="7.875" style="0" customWidth="1"/>
    <col min="62" max="62" width="10.875" style="0" customWidth="1"/>
    <col min="63" max="63" width="10.625" style="0" customWidth="1"/>
    <col min="64" max="64" width="9.25390625" style="0" customWidth="1"/>
    <col min="65" max="65" width="10.00390625" style="0" customWidth="1"/>
    <col min="66" max="66" width="10.625" style="0" customWidth="1"/>
    <col min="67" max="67" width="6.125" style="0" customWidth="1"/>
    <col min="68" max="68" width="8.25390625" style="0" customWidth="1"/>
    <col min="69" max="69" width="9.25390625" style="0" customWidth="1"/>
    <col min="70" max="70" width="9.625" style="0" customWidth="1"/>
    <col min="71" max="71" width="9.00390625" style="0" customWidth="1"/>
  </cols>
  <sheetData>
    <row r="1" ht="3" customHeight="1"/>
    <row r="2" ht="12.75" customHeight="1" hidden="1"/>
    <row r="3" spans="4:50" ht="56.25" customHeight="1">
      <c r="D3" s="186" t="s">
        <v>88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7"/>
      <c r="AP3" s="187"/>
      <c r="AQ3" s="187"/>
      <c r="AR3" s="187"/>
      <c r="AS3" s="67"/>
      <c r="AT3" s="2"/>
      <c r="AU3" s="2"/>
      <c r="AV3" s="2"/>
      <c r="AW3" s="2"/>
      <c r="AX3" s="2"/>
    </row>
    <row r="6" spans="1:71" ht="12.75">
      <c r="A6" s="195" t="s">
        <v>2</v>
      </c>
      <c r="B6" s="195"/>
      <c r="C6" s="195"/>
      <c r="D6" s="154" t="s">
        <v>0</v>
      </c>
      <c r="E6" s="154"/>
      <c r="F6" s="149"/>
      <c r="G6" s="183" t="s">
        <v>17</v>
      </c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5"/>
    </row>
    <row r="7" spans="1:71" ht="33" customHeight="1">
      <c r="A7" s="195"/>
      <c r="B7" s="195"/>
      <c r="C7" s="195"/>
      <c r="D7" s="150"/>
      <c r="E7" s="150"/>
      <c r="F7" s="151"/>
      <c r="G7" s="163" t="s">
        <v>1</v>
      </c>
      <c r="H7" s="188"/>
      <c r="I7" s="188"/>
      <c r="J7" s="188"/>
      <c r="K7" s="189"/>
      <c r="L7" s="163" t="s">
        <v>13</v>
      </c>
      <c r="M7" s="188"/>
      <c r="N7" s="188"/>
      <c r="O7" s="188"/>
      <c r="P7" s="189"/>
      <c r="Q7" s="192" t="s">
        <v>53</v>
      </c>
      <c r="R7" s="148"/>
      <c r="S7" s="148"/>
      <c r="T7" s="148"/>
      <c r="U7" s="172"/>
      <c r="V7" s="192" t="s">
        <v>14</v>
      </c>
      <c r="W7" s="148"/>
      <c r="X7" s="148"/>
      <c r="Y7" s="148"/>
      <c r="Z7" s="172"/>
      <c r="AA7" s="163" t="s">
        <v>34</v>
      </c>
      <c r="AB7" s="148"/>
      <c r="AC7" s="148"/>
      <c r="AD7" s="148"/>
      <c r="AE7" s="172"/>
      <c r="AF7" s="173" t="s">
        <v>2</v>
      </c>
      <c r="AG7" s="174"/>
      <c r="AH7" s="175"/>
      <c r="AI7" s="163" t="s">
        <v>46</v>
      </c>
      <c r="AJ7" s="148"/>
      <c r="AK7" s="148"/>
      <c r="AL7" s="148"/>
      <c r="AM7" s="172"/>
      <c r="AN7" s="163" t="s">
        <v>54</v>
      </c>
      <c r="AO7" s="148"/>
      <c r="AP7" s="148"/>
      <c r="AQ7" s="148"/>
      <c r="AR7" s="172"/>
      <c r="AS7" s="163" t="s">
        <v>44</v>
      </c>
      <c r="AT7" s="148"/>
      <c r="AU7" s="148"/>
      <c r="AV7" s="148"/>
      <c r="AW7" s="172"/>
      <c r="AX7" s="163" t="s">
        <v>33</v>
      </c>
      <c r="AY7" s="148"/>
      <c r="AZ7" s="148"/>
      <c r="BA7" s="148"/>
      <c r="BB7" s="172"/>
      <c r="BC7" s="163" t="s">
        <v>76</v>
      </c>
      <c r="BD7" s="164"/>
      <c r="BE7" s="164"/>
      <c r="BF7" s="164"/>
      <c r="BG7" s="165"/>
      <c r="BH7" s="159" t="s">
        <v>2</v>
      </c>
      <c r="BI7" s="163" t="s">
        <v>32</v>
      </c>
      <c r="BJ7" s="184"/>
      <c r="BK7" s="184"/>
      <c r="BL7" s="184"/>
      <c r="BM7" s="185"/>
      <c r="BN7" s="168" t="s">
        <v>74</v>
      </c>
      <c r="BO7" s="163" t="s">
        <v>56</v>
      </c>
      <c r="BP7" s="184"/>
      <c r="BQ7" s="184"/>
      <c r="BR7" s="184"/>
      <c r="BS7" s="185"/>
    </row>
    <row r="8" spans="1:71" ht="11.25" customHeight="1">
      <c r="A8" s="195"/>
      <c r="B8" s="195"/>
      <c r="C8" s="195"/>
      <c r="D8" s="167" t="s">
        <v>52</v>
      </c>
      <c r="E8" s="201" t="s">
        <v>21</v>
      </c>
      <c r="F8" s="76"/>
      <c r="G8" s="182" t="s">
        <v>52</v>
      </c>
      <c r="H8" s="166" t="s">
        <v>21</v>
      </c>
      <c r="I8" s="166"/>
      <c r="J8" s="200" t="s">
        <v>70</v>
      </c>
      <c r="K8" s="189"/>
      <c r="L8" s="182" t="s">
        <v>52</v>
      </c>
      <c r="M8" s="166" t="s">
        <v>21</v>
      </c>
      <c r="N8" s="166"/>
      <c r="O8" s="200" t="s">
        <v>70</v>
      </c>
      <c r="P8" s="189"/>
      <c r="Q8" s="182" t="s">
        <v>52</v>
      </c>
      <c r="R8" s="166" t="s">
        <v>21</v>
      </c>
      <c r="S8" s="166"/>
      <c r="T8" s="200" t="s">
        <v>70</v>
      </c>
      <c r="U8" s="189"/>
      <c r="V8" s="167" t="s">
        <v>52</v>
      </c>
      <c r="W8" s="166" t="s">
        <v>21</v>
      </c>
      <c r="X8" s="166"/>
      <c r="Y8" s="162" t="s">
        <v>70</v>
      </c>
      <c r="Z8" s="162"/>
      <c r="AA8" s="167" t="s">
        <v>52</v>
      </c>
      <c r="AB8" s="166" t="s">
        <v>21</v>
      </c>
      <c r="AC8" s="166"/>
      <c r="AD8" s="162" t="s">
        <v>70</v>
      </c>
      <c r="AE8" s="162"/>
      <c r="AF8" s="176"/>
      <c r="AG8" s="177"/>
      <c r="AH8" s="178"/>
      <c r="AI8" s="167" t="s">
        <v>52</v>
      </c>
      <c r="AJ8" s="166" t="s">
        <v>21</v>
      </c>
      <c r="AK8" s="166"/>
      <c r="AL8" s="162" t="s">
        <v>70</v>
      </c>
      <c r="AM8" s="162"/>
      <c r="AN8" s="167" t="s">
        <v>52</v>
      </c>
      <c r="AO8" s="166" t="s">
        <v>21</v>
      </c>
      <c r="AP8" s="166"/>
      <c r="AQ8" s="162" t="s">
        <v>70</v>
      </c>
      <c r="AR8" s="162"/>
      <c r="AS8" s="167" t="s">
        <v>52</v>
      </c>
      <c r="AT8" s="166" t="s">
        <v>21</v>
      </c>
      <c r="AU8" s="166"/>
      <c r="AV8" s="162" t="s">
        <v>70</v>
      </c>
      <c r="AW8" s="162"/>
      <c r="AX8" s="167" t="s">
        <v>52</v>
      </c>
      <c r="AY8" s="166" t="s">
        <v>21</v>
      </c>
      <c r="AZ8" s="166"/>
      <c r="BA8" s="162" t="s">
        <v>70</v>
      </c>
      <c r="BB8" s="162"/>
      <c r="BC8" s="167" t="s">
        <v>52</v>
      </c>
      <c r="BD8" s="166" t="s">
        <v>21</v>
      </c>
      <c r="BE8" s="166"/>
      <c r="BF8" s="162" t="s">
        <v>70</v>
      </c>
      <c r="BG8" s="162"/>
      <c r="BH8" s="160"/>
      <c r="BI8" s="167" t="s">
        <v>52</v>
      </c>
      <c r="BJ8" s="166" t="s">
        <v>21</v>
      </c>
      <c r="BK8" s="166"/>
      <c r="BL8" s="162" t="s">
        <v>70</v>
      </c>
      <c r="BM8" s="162"/>
      <c r="BN8" s="169"/>
      <c r="BO8" s="167" t="s">
        <v>52</v>
      </c>
      <c r="BP8" s="166" t="s">
        <v>21</v>
      </c>
      <c r="BQ8" s="166"/>
      <c r="BR8" s="162" t="s">
        <v>70</v>
      </c>
      <c r="BS8" s="162"/>
    </row>
    <row r="9" spans="1:71" ht="55.5" customHeight="1">
      <c r="A9" s="195"/>
      <c r="B9" s="195"/>
      <c r="C9" s="195"/>
      <c r="D9" s="166"/>
      <c r="E9" s="162"/>
      <c r="F9" s="78" t="s">
        <v>15</v>
      </c>
      <c r="G9" s="179"/>
      <c r="H9" s="73" t="s">
        <v>84</v>
      </c>
      <c r="I9" s="72" t="s">
        <v>85</v>
      </c>
      <c r="J9" s="77" t="s">
        <v>86</v>
      </c>
      <c r="K9" s="77" t="s">
        <v>87</v>
      </c>
      <c r="L9" s="179"/>
      <c r="M9" s="73" t="s">
        <v>84</v>
      </c>
      <c r="N9" s="72" t="s">
        <v>85</v>
      </c>
      <c r="O9" s="77" t="s">
        <v>86</v>
      </c>
      <c r="P9" s="77" t="s">
        <v>87</v>
      </c>
      <c r="Q9" s="179"/>
      <c r="R9" s="73" t="s">
        <v>84</v>
      </c>
      <c r="S9" s="72" t="s">
        <v>85</v>
      </c>
      <c r="T9" s="77" t="s">
        <v>86</v>
      </c>
      <c r="U9" s="77" t="s">
        <v>87</v>
      </c>
      <c r="V9" s="162"/>
      <c r="W9" s="73" t="s">
        <v>84</v>
      </c>
      <c r="X9" s="72" t="s">
        <v>85</v>
      </c>
      <c r="Y9" s="77" t="s">
        <v>86</v>
      </c>
      <c r="Z9" s="77" t="s">
        <v>87</v>
      </c>
      <c r="AA9" s="162"/>
      <c r="AB9" s="73" t="s">
        <v>84</v>
      </c>
      <c r="AC9" s="73" t="s">
        <v>85</v>
      </c>
      <c r="AD9" s="77" t="s">
        <v>86</v>
      </c>
      <c r="AE9" s="77" t="s">
        <v>87</v>
      </c>
      <c r="AF9" s="179"/>
      <c r="AG9" s="180"/>
      <c r="AH9" s="181"/>
      <c r="AI9" s="162"/>
      <c r="AJ9" s="73" t="s">
        <v>84</v>
      </c>
      <c r="AK9" s="72" t="s">
        <v>85</v>
      </c>
      <c r="AL9" s="77" t="s">
        <v>86</v>
      </c>
      <c r="AM9" s="77" t="s">
        <v>87</v>
      </c>
      <c r="AN9" s="162"/>
      <c r="AO9" s="73" t="s">
        <v>84</v>
      </c>
      <c r="AP9" s="72" t="s">
        <v>85</v>
      </c>
      <c r="AQ9" s="77" t="s">
        <v>86</v>
      </c>
      <c r="AR9" s="77" t="s">
        <v>87</v>
      </c>
      <c r="AS9" s="162"/>
      <c r="AT9" s="73" t="s">
        <v>84</v>
      </c>
      <c r="AU9" s="72" t="s">
        <v>85</v>
      </c>
      <c r="AV9" s="77" t="s">
        <v>86</v>
      </c>
      <c r="AW9" s="77" t="s">
        <v>87</v>
      </c>
      <c r="AX9" s="162"/>
      <c r="AY9" s="73" t="s">
        <v>84</v>
      </c>
      <c r="AZ9" s="72" t="s">
        <v>85</v>
      </c>
      <c r="BA9" s="77" t="s">
        <v>86</v>
      </c>
      <c r="BB9" s="77" t="s">
        <v>87</v>
      </c>
      <c r="BC9" s="162"/>
      <c r="BD9" s="73" t="s">
        <v>84</v>
      </c>
      <c r="BE9" s="72" t="s">
        <v>85</v>
      </c>
      <c r="BF9" s="77" t="s">
        <v>86</v>
      </c>
      <c r="BG9" s="77" t="s">
        <v>87</v>
      </c>
      <c r="BH9" s="161"/>
      <c r="BI9" s="162"/>
      <c r="BJ9" s="73" t="s">
        <v>84</v>
      </c>
      <c r="BK9" s="72" t="s">
        <v>85</v>
      </c>
      <c r="BL9" s="77" t="s">
        <v>86</v>
      </c>
      <c r="BM9" s="77" t="s">
        <v>87</v>
      </c>
      <c r="BN9" s="170"/>
      <c r="BO9" s="162"/>
      <c r="BP9" s="73" t="s">
        <v>84</v>
      </c>
      <c r="BQ9" s="72" t="s">
        <v>85</v>
      </c>
      <c r="BR9" s="77" t="s">
        <v>86</v>
      </c>
      <c r="BS9" s="77" t="s">
        <v>87</v>
      </c>
    </row>
    <row r="10" spans="1:71" s="27" customFormat="1" ht="27.75" customHeight="1">
      <c r="A10" s="193" t="s">
        <v>4</v>
      </c>
      <c r="B10" s="193"/>
      <c r="C10" s="194"/>
      <c r="D10" s="140">
        <v>443140</v>
      </c>
      <c r="E10" s="139">
        <f>I10+N10+S10+X10+AC10+AP10+AU10+AZ10+BK10</f>
        <v>443431.79</v>
      </c>
      <c r="F10" s="46">
        <f>E10/D10*100</f>
        <v>100.06584600803356</v>
      </c>
      <c r="G10" s="113">
        <v>80300</v>
      </c>
      <c r="H10" s="44">
        <v>66218.5</v>
      </c>
      <c r="I10" s="44">
        <v>58406.56</v>
      </c>
      <c r="J10" s="84">
        <f>I10/H10*100</f>
        <v>88.2027832101301</v>
      </c>
      <c r="K10" s="46">
        <f>I10/G10*100</f>
        <v>72.73544209215443</v>
      </c>
      <c r="L10" s="49">
        <v>28300</v>
      </c>
      <c r="M10" s="99">
        <v>21242.42</v>
      </c>
      <c r="N10" s="100">
        <v>15607.68</v>
      </c>
      <c r="O10" s="141">
        <f>N10/M10*100</f>
        <v>73.47411453120691</v>
      </c>
      <c r="P10" s="46">
        <f>N10/L10*100</f>
        <v>55.15081272084805</v>
      </c>
      <c r="Q10" s="49">
        <v>0</v>
      </c>
      <c r="R10" s="44">
        <v>57539.09</v>
      </c>
      <c r="S10" s="44">
        <v>546.44</v>
      </c>
      <c r="T10" s="46">
        <f>S10/R10*100</f>
        <v>0.9496848142714805</v>
      </c>
      <c r="U10" s="46">
        <v>0</v>
      </c>
      <c r="V10" s="49">
        <v>218000</v>
      </c>
      <c r="W10" s="44">
        <v>175092.19</v>
      </c>
      <c r="X10" s="44">
        <v>260998.25</v>
      </c>
      <c r="Y10" s="46">
        <f>X10/W10*100</f>
        <v>149.06333058030742</v>
      </c>
      <c r="Z10" s="46">
        <f>X10/V10*100</f>
        <v>119.72396788990827</v>
      </c>
      <c r="AA10" s="49">
        <v>22000</v>
      </c>
      <c r="AB10" s="49">
        <v>18200</v>
      </c>
      <c r="AC10" s="49">
        <v>14450</v>
      </c>
      <c r="AD10" s="46">
        <f>AC10/AB10*100</f>
        <v>79.3956043956044</v>
      </c>
      <c r="AE10" s="46">
        <f>AC10/AA10*100</f>
        <v>65.68181818181819</v>
      </c>
      <c r="AF10" s="171" t="s">
        <v>4</v>
      </c>
      <c r="AG10" s="171"/>
      <c r="AH10" s="155"/>
      <c r="AI10" s="44">
        <v>0</v>
      </c>
      <c r="AJ10" s="87"/>
      <c r="AK10" s="87"/>
      <c r="AL10" s="87"/>
      <c r="AM10" s="87"/>
      <c r="AN10" s="49">
        <v>77540</v>
      </c>
      <c r="AO10" s="44">
        <v>77071.02</v>
      </c>
      <c r="AP10" s="44">
        <v>57398.36</v>
      </c>
      <c r="AQ10" s="46">
        <f>AP10/AO10*100</f>
        <v>74.47463391557552</v>
      </c>
      <c r="AR10" s="46">
        <f>AP10/AN10*100</f>
        <v>74.02419396440547</v>
      </c>
      <c r="AS10" s="49">
        <v>17000</v>
      </c>
      <c r="AT10" s="44">
        <v>16918.16</v>
      </c>
      <c r="AU10" s="44">
        <v>20612.87</v>
      </c>
      <c r="AV10" s="46">
        <f>AU10/AT10*100</f>
        <v>121.83872241425782</v>
      </c>
      <c r="AW10" s="46">
        <f>AU10/AS10*100</f>
        <v>121.25217647058824</v>
      </c>
      <c r="AX10" s="87"/>
      <c r="AY10" s="86"/>
      <c r="AZ10" s="44">
        <v>4046.86</v>
      </c>
      <c r="BA10" s="143">
        <v>0</v>
      </c>
      <c r="BB10" s="46">
        <v>0</v>
      </c>
      <c r="BC10" s="46"/>
      <c r="BD10" s="46"/>
      <c r="BE10" s="46"/>
      <c r="BF10" s="46"/>
      <c r="BG10" s="46"/>
      <c r="BH10" s="46" t="s">
        <v>77</v>
      </c>
      <c r="BI10" s="49">
        <v>0</v>
      </c>
      <c r="BJ10" s="44">
        <v>17623.42</v>
      </c>
      <c r="BK10" s="44">
        <v>11364.77</v>
      </c>
      <c r="BL10" s="46">
        <f>BK10/BJ10*100</f>
        <v>64.48674547845992</v>
      </c>
      <c r="BM10" s="46">
        <v>0</v>
      </c>
      <c r="BN10" s="46"/>
      <c r="BO10" s="87"/>
      <c r="BP10" s="44">
        <v>0</v>
      </c>
      <c r="BQ10" s="44">
        <v>0</v>
      </c>
      <c r="BR10" s="44">
        <v>0</v>
      </c>
      <c r="BS10" s="46">
        <v>0</v>
      </c>
    </row>
    <row r="11" spans="1:71" s="28" customFormat="1" ht="24.75" customHeight="1">
      <c r="A11" s="190" t="s">
        <v>5</v>
      </c>
      <c r="B11" s="190"/>
      <c r="C11" s="191"/>
      <c r="D11" s="140">
        <f>G11+L11+Q11+V11+AA11+AN11+AS11+AX11+BC11+BI11</f>
        <v>513340</v>
      </c>
      <c r="E11" s="139">
        <f>I11+N11+S11+X11+AC11+AK11+AP11+AU11+AZ11+BE11+BK11</f>
        <v>520995.92</v>
      </c>
      <c r="F11" s="46">
        <f aca="true" t="shared" si="0" ref="F11:F19">E11/D11*100</f>
        <v>101.4913936182647</v>
      </c>
      <c r="G11" s="113">
        <v>115000</v>
      </c>
      <c r="H11" s="44">
        <v>181694.53</v>
      </c>
      <c r="I11" s="44">
        <v>105712.28</v>
      </c>
      <c r="J11" s="84">
        <f aca="true" t="shared" si="1" ref="J11:J19">I11/H11*100</f>
        <v>58.18132224453868</v>
      </c>
      <c r="K11" s="46">
        <f aca="true" t="shared" si="2" ref="K11:K19">I11/G11*100</f>
        <v>91.92372173913044</v>
      </c>
      <c r="L11" s="49">
        <v>8900</v>
      </c>
      <c r="M11" s="99">
        <v>29220.56</v>
      </c>
      <c r="N11" s="99">
        <v>2007.36</v>
      </c>
      <c r="O11" s="141">
        <f aca="true" t="shared" si="3" ref="O11:O19">N11/M11*100</f>
        <v>6.869683537892497</v>
      </c>
      <c r="P11" s="46">
        <f aca="true" t="shared" si="4" ref="P11:P19">N11/L11*100</f>
        <v>22.554606741573032</v>
      </c>
      <c r="Q11" s="49">
        <v>7500</v>
      </c>
      <c r="R11" s="44">
        <v>77415.22</v>
      </c>
      <c r="S11" s="44">
        <v>10162.69</v>
      </c>
      <c r="T11" s="46">
        <f aca="true" t="shared" si="5" ref="T11:T19">S11/R11*100</f>
        <v>13.127509035045048</v>
      </c>
      <c r="U11" s="46">
        <v>0</v>
      </c>
      <c r="V11" s="49">
        <v>263300</v>
      </c>
      <c r="W11" s="44">
        <v>166769.89</v>
      </c>
      <c r="X11" s="85">
        <v>298594.35</v>
      </c>
      <c r="Y11" s="46">
        <f aca="true" t="shared" si="6" ref="Y11:Y19">X11/W11*100</f>
        <v>179.04571982388424</v>
      </c>
      <c r="Z11" s="46">
        <f aca="true" t="shared" si="7" ref="Z11:Z19">X11/V11*100</f>
        <v>113.4046145081656</v>
      </c>
      <c r="AA11" s="49">
        <v>15300</v>
      </c>
      <c r="AB11" s="49">
        <v>12070</v>
      </c>
      <c r="AC11" s="49">
        <v>12720</v>
      </c>
      <c r="AD11" s="46">
        <f aca="true" t="shared" si="8" ref="AD11:AD19">AC11/AB11*100</f>
        <v>105.38525269262635</v>
      </c>
      <c r="AE11" s="46">
        <f aca="true" t="shared" si="9" ref="AE11:AE19">AC11/AA11*100</f>
        <v>83.13725490196079</v>
      </c>
      <c r="AF11" s="156" t="s">
        <v>5</v>
      </c>
      <c r="AG11" s="156"/>
      <c r="AH11" s="157"/>
      <c r="AI11" s="44">
        <v>0</v>
      </c>
      <c r="AJ11" s="44">
        <v>1069.12</v>
      </c>
      <c r="AK11" s="44">
        <v>1324.08</v>
      </c>
      <c r="AL11" s="46">
        <v>0</v>
      </c>
      <c r="AM11" s="46">
        <v>0</v>
      </c>
      <c r="AN11" s="49">
        <v>59540</v>
      </c>
      <c r="AO11" s="44">
        <v>72510.67</v>
      </c>
      <c r="AP11" s="44">
        <v>46481.42</v>
      </c>
      <c r="AQ11" s="46">
        <f aca="true" t="shared" si="10" ref="AQ11:AQ19">AP11/AO11*100</f>
        <v>64.1028692742737</v>
      </c>
      <c r="AR11" s="46">
        <f aca="true" t="shared" si="11" ref="AR11:AR19">AP11/AN11*100</f>
        <v>78.06755122606651</v>
      </c>
      <c r="AS11" s="49">
        <v>1700</v>
      </c>
      <c r="AT11" s="44"/>
      <c r="AU11" s="44">
        <v>1736.86</v>
      </c>
      <c r="AV11" s="46">
        <v>0</v>
      </c>
      <c r="AW11" s="46">
        <v>0</v>
      </c>
      <c r="AX11" s="49">
        <v>18200</v>
      </c>
      <c r="AY11" s="44">
        <v>9295.15</v>
      </c>
      <c r="AZ11" s="44">
        <v>18230.88</v>
      </c>
      <c r="BA11" s="143">
        <v>0</v>
      </c>
      <c r="BB11" s="46">
        <v>0</v>
      </c>
      <c r="BC11" s="49">
        <v>15200</v>
      </c>
      <c r="BD11" s="46"/>
      <c r="BE11" s="49">
        <v>15252</v>
      </c>
      <c r="BF11" s="46"/>
      <c r="BG11" s="46">
        <f>BE11/BC11*100</f>
        <v>100.3421052631579</v>
      </c>
      <c r="BH11" s="46" t="s">
        <v>78</v>
      </c>
      <c r="BI11" s="49">
        <v>8700</v>
      </c>
      <c r="BJ11" s="44"/>
      <c r="BK11" s="44">
        <v>8774</v>
      </c>
      <c r="BL11" s="46">
        <v>0</v>
      </c>
      <c r="BM11" s="46">
        <v>0</v>
      </c>
      <c r="BN11" s="46"/>
      <c r="BO11" s="87"/>
      <c r="BP11" s="87"/>
      <c r="BQ11" s="44">
        <v>0</v>
      </c>
      <c r="BR11" s="44"/>
      <c r="BS11" s="46">
        <v>0</v>
      </c>
    </row>
    <row r="12" spans="1:71" s="28" customFormat="1" ht="24.75" customHeight="1">
      <c r="A12" s="190" t="s">
        <v>6</v>
      </c>
      <c r="B12" s="190"/>
      <c r="C12" s="191"/>
      <c r="D12" s="140">
        <f>G12+L12+Q12+V12+AA12+AN12+AS12</f>
        <v>1060890</v>
      </c>
      <c r="E12" s="139">
        <f>I12+N12+S12+X12+AC12+AP12+AU12+AZ12+BK12+BQ12</f>
        <v>1042503.34</v>
      </c>
      <c r="F12" s="46">
        <f t="shared" si="0"/>
        <v>98.26686461367342</v>
      </c>
      <c r="G12" s="114">
        <v>283000</v>
      </c>
      <c r="H12" s="44">
        <v>238650.15</v>
      </c>
      <c r="I12" s="44">
        <v>227200.85</v>
      </c>
      <c r="J12" s="84">
        <f t="shared" si="1"/>
        <v>95.20247525509622</v>
      </c>
      <c r="K12" s="46">
        <f t="shared" si="2"/>
        <v>80.28298586572438</v>
      </c>
      <c r="L12" s="49">
        <v>121400</v>
      </c>
      <c r="M12" s="99">
        <v>91142.06</v>
      </c>
      <c r="N12" s="99">
        <v>50129.45</v>
      </c>
      <c r="O12" s="141">
        <f t="shared" si="3"/>
        <v>55.001444996964075</v>
      </c>
      <c r="P12" s="46">
        <f t="shared" si="4"/>
        <v>41.29279242174629</v>
      </c>
      <c r="Q12" s="49">
        <v>1400</v>
      </c>
      <c r="R12" s="44">
        <v>101585.41</v>
      </c>
      <c r="S12" s="44">
        <v>2236.44</v>
      </c>
      <c r="T12" s="46">
        <f t="shared" si="5"/>
        <v>2.201536618299813</v>
      </c>
      <c r="U12" s="46">
        <v>0</v>
      </c>
      <c r="V12" s="49">
        <v>503450</v>
      </c>
      <c r="W12" s="44">
        <v>400784.45</v>
      </c>
      <c r="X12" s="44">
        <v>597780.68</v>
      </c>
      <c r="Y12" s="46">
        <f t="shared" si="6"/>
        <v>149.1526629838059</v>
      </c>
      <c r="Z12" s="46">
        <f t="shared" si="7"/>
        <v>118.73685172311055</v>
      </c>
      <c r="AA12" s="49">
        <v>22200</v>
      </c>
      <c r="AB12" s="49">
        <v>16400</v>
      </c>
      <c r="AC12" s="49">
        <v>24400</v>
      </c>
      <c r="AD12" s="46">
        <f t="shared" si="8"/>
        <v>148.78048780487805</v>
      </c>
      <c r="AE12" s="46">
        <f t="shared" si="9"/>
        <v>109.90990990990991</v>
      </c>
      <c r="AF12" s="156" t="s">
        <v>6</v>
      </c>
      <c r="AG12" s="156"/>
      <c r="AH12" s="157"/>
      <c r="AI12" s="44">
        <v>0</v>
      </c>
      <c r="AJ12" s="87"/>
      <c r="AK12" s="87"/>
      <c r="AL12" s="87"/>
      <c r="AM12" s="87"/>
      <c r="AN12" s="49">
        <v>120940</v>
      </c>
      <c r="AO12" s="44">
        <v>102115.34</v>
      </c>
      <c r="AP12" s="44">
        <v>111682.72</v>
      </c>
      <c r="AQ12" s="46">
        <f t="shared" si="10"/>
        <v>109.36918978088895</v>
      </c>
      <c r="AR12" s="46">
        <f t="shared" si="11"/>
        <v>92.34555978170994</v>
      </c>
      <c r="AS12" s="49">
        <v>8500</v>
      </c>
      <c r="AT12" s="44">
        <v>5082</v>
      </c>
      <c r="AU12" s="44">
        <v>10627.84</v>
      </c>
      <c r="AV12" s="46">
        <f aca="true" t="shared" si="12" ref="AV12:AV19">AU12/AT12*100</f>
        <v>209.1271153089335</v>
      </c>
      <c r="AW12" s="46">
        <f aca="true" t="shared" si="13" ref="AW12:AW19">AU12/AS12*100</f>
        <v>125.03341176470587</v>
      </c>
      <c r="AX12" s="87"/>
      <c r="AY12" s="86"/>
      <c r="AZ12" s="44">
        <v>17965.75</v>
      </c>
      <c r="BA12" s="143">
        <v>0</v>
      </c>
      <c r="BB12" s="46">
        <v>0</v>
      </c>
      <c r="BC12" s="49"/>
      <c r="BD12" s="46"/>
      <c r="BE12" s="46"/>
      <c r="BF12" s="46"/>
      <c r="BG12" s="46"/>
      <c r="BH12" s="46" t="s">
        <v>79</v>
      </c>
      <c r="BI12" s="49">
        <v>0</v>
      </c>
      <c r="BJ12" s="44">
        <v>5614.9</v>
      </c>
      <c r="BK12" s="44">
        <v>479.61</v>
      </c>
      <c r="BL12" s="46">
        <f aca="true" t="shared" si="14" ref="BL12:BL19">BK12/BJ12*100</f>
        <v>8.541737163618231</v>
      </c>
      <c r="BM12" s="46">
        <v>0</v>
      </c>
      <c r="BN12" s="46"/>
      <c r="BO12" s="87"/>
      <c r="BP12" s="44">
        <v>43938.12</v>
      </c>
      <c r="BQ12" s="44">
        <v>0</v>
      </c>
      <c r="BR12" s="44">
        <v>0</v>
      </c>
      <c r="BS12" s="46">
        <v>0</v>
      </c>
    </row>
    <row r="13" spans="1:71" s="29" customFormat="1" ht="24.75" customHeight="1">
      <c r="A13" s="198" t="s">
        <v>7</v>
      </c>
      <c r="B13" s="198"/>
      <c r="C13" s="199"/>
      <c r="D13" s="140">
        <v>876640</v>
      </c>
      <c r="E13" s="139">
        <f>I13+N13+S13+X13+AC13+AK13+AP13+AU13+AZ13+BK13</f>
        <v>861655.71</v>
      </c>
      <c r="F13" s="46">
        <f t="shared" si="0"/>
        <v>98.29071340573097</v>
      </c>
      <c r="G13" s="115">
        <v>297330</v>
      </c>
      <c r="H13" s="88">
        <v>202662.84</v>
      </c>
      <c r="I13" s="88">
        <v>228334.37</v>
      </c>
      <c r="J13" s="84">
        <f t="shared" si="1"/>
        <v>112.66711253034845</v>
      </c>
      <c r="K13" s="46">
        <f t="shared" si="2"/>
        <v>76.79493155752867</v>
      </c>
      <c r="L13" s="49">
        <v>19200</v>
      </c>
      <c r="M13" s="99">
        <v>8460.7</v>
      </c>
      <c r="N13" s="100">
        <v>11825.42</v>
      </c>
      <c r="O13" s="141">
        <f t="shared" si="3"/>
        <v>139.76881345515147</v>
      </c>
      <c r="P13" s="46">
        <f t="shared" si="4"/>
        <v>61.59072916666667</v>
      </c>
      <c r="Q13" s="49">
        <v>0</v>
      </c>
      <c r="R13" s="44">
        <v>81124.21</v>
      </c>
      <c r="S13" s="44">
        <v>6991.59</v>
      </c>
      <c r="T13" s="46">
        <f t="shared" si="5"/>
        <v>8.618376684346138</v>
      </c>
      <c r="U13" s="46">
        <v>0</v>
      </c>
      <c r="V13" s="49">
        <v>444000</v>
      </c>
      <c r="W13" s="44">
        <v>364986.57</v>
      </c>
      <c r="X13" s="44">
        <v>448324.98</v>
      </c>
      <c r="Y13" s="46">
        <f t="shared" si="6"/>
        <v>122.83328123552599</v>
      </c>
      <c r="Z13" s="46">
        <f t="shared" si="7"/>
        <v>100.97409459459459</v>
      </c>
      <c r="AA13" s="49">
        <v>22300</v>
      </c>
      <c r="AB13" s="49">
        <v>20000</v>
      </c>
      <c r="AC13" s="49">
        <v>32790</v>
      </c>
      <c r="AD13" s="46">
        <f t="shared" si="8"/>
        <v>163.95</v>
      </c>
      <c r="AE13" s="46">
        <f t="shared" si="9"/>
        <v>147.04035874439464</v>
      </c>
      <c r="AF13" s="152" t="s">
        <v>7</v>
      </c>
      <c r="AG13" s="152"/>
      <c r="AH13" s="153"/>
      <c r="AI13" s="44">
        <v>0</v>
      </c>
      <c r="AJ13" s="44">
        <v>5.89</v>
      </c>
      <c r="AK13" s="44">
        <v>284.14</v>
      </c>
      <c r="AL13" s="46">
        <v>0</v>
      </c>
      <c r="AM13" s="46">
        <v>0</v>
      </c>
      <c r="AN13" s="49">
        <v>93610</v>
      </c>
      <c r="AO13" s="44">
        <v>65052.3</v>
      </c>
      <c r="AP13" s="44">
        <v>66427.36</v>
      </c>
      <c r="AQ13" s="46">
        <f t="shared" si="10"/>
        <v>102.11377614627</v>
      </c>
      <c r="AR13" s="46">
        <f t="shared" si="11"/>
        <v>70.96182031834206</v>
      </c>
      <c r="AS13" s="49">
        <v>200</v>
      </c>
      <c r="AT13" s="44">
        <v>179.9</v>
      </c>
      <c r="AU13" s="44">
        <v>3653.62</v>
      </c>
      <c r="AV13" s="46">
        <v>3617.64</v>
      </c>
      <c r="AW13" s="46">
        <f t="shared" si="13"/>
        <v>1826.81</v>
      </c>
      <c r="AX13" s="87"/>
      <c r="AY13" s="86"/>
      <c r="AZ13" s="44">
        <v>24671.88</v>
      </c>
      <c r="BA13" s="143">
        <v>0</v>
      </c>
      <c r="BB13" s="46">
        <v>0</v>
      </c>
      <c r="BC13" s="49"/>
      <c r="BD13" s="46"/>
      <c r="BE13" s="46"/>
      <c r="BF13" s="46"/>
      <c r="BG13" s="46"/>
      <c r="BH13" s="46" t="s">
        <v>7</v>
      </c>
      <c r="BI13" s="49">
        <v>0</v>
      </c>
      <c r="BJ13" s="44">
        <v>16592.04</v>
      </c>
      <c r="BK13" s="44">
        <v>38352.35</v>
      </c>
      <c r="BL13" s="46">
        <v>0</v>
      </c>
      <c r="BM13" s="46">
        <v>0</v>
      </c>
      <c r="BN13" s="46"/>
      <c r="BO13" s="87"/>
      <c r="BP13" s="86"/>
      <c r="BQ13" s="44"/>
      <c r="BR13" s="44"/>
      <c r="BS13" s="46">
        <v>0</v>
      </c>
    </row>
    <row r="14" spans="1:71" s="28" customFormat="1" ht="24.75" customHeight="1">
      <c r="A14" s="190" t="s">
        <v>8</v>
      </c>
      <c r="B14" s="190"/>
      <c r="C14" s="191"/>
      <c r="D14" s="140">
        <v>453120</v>
      </c>
      <c r="E14" s="139">
        <f>I14+N14+S14+X14+AC14+AP14+AU14+AZ14+BK14+BQ14</f>
        <v>444139.12</v>
      </c>
      <c r="F14" s="46">
        <f t="shared" si="0"/>
        <v>98.01799081920903</v>
      </c>
      <c r="G14" s="116">
        <v>74200</v>
      </c>
      <c r="H14" s="44">
        <v>56894.46</v>
      </c>
      <c r="I14" s="44">
        <v>55862.98</v>
      </c>
      <c r="J14" s="84">
        <f t="shared" si="1"/>
        <v>98.18702910617309</v>
      </c>
      <c r="K14" s="46">
        <f t="shared" si="2"/>
        <v>75.28703504043128</v>
      </c>
      <c r="L14" s="49">
        <v>18900</v>
      </c>
      <c r="M14" s="99">
        <v>14219.08</v>
      </c>
      <c r="N14" s="99">
        <v>21102.28</v>
      </c>
      <c r="O14" s="141">
        <f t="shared" si="3"/>
        <v>148.40819518562384</v>
      </c>
      <c r="P14" s="46">
        <f t="shared" si="4"/>
        <v>111.65227513227514</v>
      </c>
      <c r="Q14" s="49">
        <v>0</v>
      </c>
      <c r="R14" s="44">
        <v>71064.63</v>
      </c>
      <c r="S14" s="44">
        <v>1603.62</v>
      </c>
      <c r="T14" s="46">
        <f t="shared" si="5"/>
        <v>2.2565656079543364</v>
      </c>
      <c r="U14" s="46">
        <v>0</v>
      </c>
      <c r="V14" s="49">
        <v>256000</v>
      </c>
      <c r="W14" s="44">
        <v>14729.19</v>
      </c>
      <c r="X14" s="85">
        <v>188809.85</v>
      </c>
      <c r="Y14" s="46">
        <f t="shared" si="6"/>
        <v>1281.8753101833843</v>
      </c>
      <c r="Z14" s="46">
        <f t="shared" si="7"/>
        <v>73.75384765625</v>
      </c>
      <c r="AA14" s="49">
        <v>15300</v>
      </c>
      <c r="AB14" s="49">
        <v>24150</v>
      </c>
      <c r="AC14" s="89">
        <v>24150</v>
      </c>
      <c r="AD14" s="46">
        <f t="shared" si="8"/>
        <v>100</v>
      </c>
      <c r="AE14" s="46">
        <f t="shared" si="9"/>
        <v>157.84313725490196</v>
      </c>
      <c r="AF14" s="156" t="s">
        <v>8</v>
      </c>
      <c r="AG14" s="156"/>
      <c r="AH14" s="157"/>
      <c r="AI14" s="44">
        <v>0</v>
      </c>
      <c r="AJ14" s="44"/>
      <c r="AK14" s="46"/>
      <c r="AL14" s="46"/>
      <c r="AM14" s="46"/>
      <c r="AN14" s="49">
        <v>88720</v>
      </c>
      <c r="AO14" s="44">
        <v>150095.73</v>
      </c>
      <c r="AP14" s="44">
        <v>105548.83</v>
      </c>
      <c r="AQ14" s="46">
        <f t="shared" si="10"/>
        <v>70.32100779948904</v>
      </c>
      <c r="AR14" s="46">
        <f t="shared" si="11"/>
        <v>118.96847385031559</v>
      </c>
      <c r="AS14" s="49"/>
      <c r="AT14" s="44">
        <v>84.32</v>
      </c>
      <c r="AU14" s="44">
        <v>2248.16</v>
      </c>
      <c r="AV14" s="46">
        <v>0</v>
      </c>
      <c r="AW14" s="46">
        <v>0</v>
      </c>
      <c r="AX14" s="87"/>
      <c r="AY14" s="86"/>
      <c r="AZ14" s="44">
        <v>42690.81</v>
      </c>
      <c r="BA14" s="143">
        <v>0</v>
      </c>
      <c r="BB14" s="46">
        <v>0</v>
      </c>
      <c r="BC14" s="49"/>
      <c r="BD14" s="46"/>
      <c r="BE14" s="46"/>
      <c r="BF14" s="46"/>
      <c r="BG14" s="46"/>
      <c r="BH14" s="46" t="s">
        <v>8</v>
      </c>
      <c r="BI14" s="49">
        <v>0</v>
      </c>
      <c r="BJ14" s="46"/>
      <c r="BK14" s="44">
        <v>2122.59</v>
      </c>
      <c r="BL14" s="46">
        <v>0</v>
      </c>
      <c r="BM14" s="46">
        <v>0</v>
      </c>
      <c r="BN14" s="46"/>
      <c r="BO14" s="87"/>
      <c r="BP14" s="86"/>
      <c r="BQ14" s="44">
        <v>0</v>
      </c>
      <c r="BR14" s="49">
        <v>0</v>
      </c>
      <c r="BS14" s="46">
        <v>0</v>
      </c>
    </row>
    <row r="15" spans="1:71" s="28" customFormat="1" ht="24.75" customHeight="1">
      <c r="A15" s="190" t="s">
        <v>9</v>
      </c>
      <c r="B15" s="190"/>
      <c r="C15" s="191"/>
      <c r="D15" s="140">
        <f>G15+L15+Q15+V15+AA15+AN15+AS15+AX15</f>
        <v>892611</v>
      </c>
      <c r="E15" s="139">
        <f>I15+N15+S15+X15+AC15+AK15+AP15+AU15+AZ15+BK15+BQ15</f>
        <v>920212.5400000002</v>
      </c>
      <c r="F15" s="46">
        <f>E15/D15*100</f>
        <v>103.09222494457273</v>
      </c>
      <c r="G15" s="113">
        <v>278000</v>
      </c>
      <c r="H15" s="44">
        <v>244651.46</v>
      </c>
      <c r="I15" s="44">
        <v>223337.69</v>
      </c>
      <c r="J15" s="84">
        <f t="shared" si="1"/>
        <v>91.28810839714589</v>
      </c>
      <c r="K15" s="46">
        <f t="shared" si="2"/>
        <v>80.33729856115109</v>
      </c>
      <c r="L15" s="49">
        <v>161200</v>
      </c>
      <c r="M15" s="99">
        <v>163433.14</v>
      </c>
      <c r="N15" s="99">
        <v>165247.95</v>
      </c>
      <c r="O15" s="141">
        <f t="shared" si="3"/>
        <v>101.1104296227803</v>
      </c>
      <c r="P15" s="46">
        <f t="shared" si="4"/>
        <v>102.51113523573201</v>
      </c>
      <c r="Q15" s="49">
        <v>1900</v>
      </c>
      <c r="R15" s="85">
        <v>111605.98</v>
      </c>
      <c r="S15" s="44">
        <v>1715.09</v>
      </c>
      <c r="T15" s="46">
        <f t="shared" si="5"/>
        <v>1.53673665156652</v>
      </c>
      <c r="U15" s="46">
        <v>0</v>
      </c>
      <c r="V15" s="49">
        <v>364831</v>
      </c>
      <c r="W15" s="44">
        <v>224594.69</v>
      </c>
      <c r="X15" s="44">
        <v>424976.58</v>
      </c>
      <c r="Y15" s="46">
        <f t="shared" si="6"/>
        <v>189.2193355061066</v>
      </c>
      <c r="Z15" s="46">
        <f t="shared" si="7"/>
        <v>116.48587428151664</v>
      </c>
      <c r="AA15" s="49">
        <v>18400</v>
      </c>
      <c r="AB15" s="49">
        <v>16700</v>
      </c>
      <c r="AC15" s="49">
        <v>18040</v>
      </c>
      <c r="AD15" s="46">
        <f t="shared" si="8"/>
        <v>108.02395209580837</v>
      </c>
      <c r="AE15" s="46">
        <f t="shared" si="9"/>
        <v>98.04347826086956</v>
      </c>
      <c r="AF15" s="156" t="s">
        <v>9</v>
      </c>
      <c r="AG15" s="156"/>
      <c r="AH15" s="157"/>
      <c r="AI15" s="44">
        <v>0</v>
      </c>
      <c r="AJ15" s="44"/>
      <c r="AK15" s="44">
        <v>122.9</v>
      </c>
      <c r="AL15" s="46">
        <v>0</v>
      </c>
      <c r="AM15" s="46">
        <v>0</v>
      </c>
      <c r="AN15" s="49">
        <v>28580</v>
      </c>
      <c r="AO15" s="44">
        <v>53920.35</v>
      </c>
      <c r="AP15" s="44">
        <v>39152.62</v>
      </c>
      <c r="AQ15" s="46">
        <f t="shared" si="10"/>
        <v>72.61195448471682</v>
      </c>
      <c r="AR15" s="46">
        <f t="shared" si="11"/>
        <v>136.99307207837649</v>
      </c>
      <c r="AS15" s="49">
        <v>20700</v>
      </c>
      <c r="AT15" s="44">
        <v>9537.26</v>
      </c>
      <c r="AU15" s="44">
        <v>25010.98</v>
      </c>
      <c r="AV15" s="46">
        <f t="shared" si="12"/>
        <v>262.24492149736926</v>
      </c>
      <c r="AW15" s="46">
        <f t="shared" si="13"/>
        <v>120.82599033816426</v>
      </c>
      <c r="AX15" s="49">
        <v>19000</v>
      </c>
      <c r="AY15" s="44">
        <v>21059.91</v>
      </c>
      <c r="AZ15" s="44">
        <v>22176.05</v>
      </c>
      <c r="BA15" s="143">
        <f>AZ15/AY15*100</f>
        <v>105.2998327153345</v>
      </c>
      <c r="BB15" s="46">
        <v>0</v>
      </c>
      <c r="BC15" s="49"/>
      <c r="BD15" s="46"/>
      <c r="BE15" s="46"/>
      <c r="BF15" s="46"/>
      <c r="BG15" s="46"/>
      <c r="BH15" s="46" t="s">
        <v>9</v>
      </c>
      <c r="BI15" s="49">
        <v>0</v>
      </c>
      <c r="BJ15" s="44">
        <v>2549.99</v>
      </c>
      <c r="BK15" s="44">
        <v>432.68</v>
      </c>
      <c r="BL15" s="46">
        <v>0</v>
      </c>
      <c r="BM15" s="46">
        <v>0</v>
      </c>
      <c r="BN15" s="46"/>
      <c r="BO15" s="87"/>
      <c r="BP15" s="44"/>
      <c r="BQ15" s="44">
        <v>0</v>
      </c>
      <c r="BR15" s="44">
        <v>0</v>
      </c>
      <c r="BS15" s="46">
        <v>0</v>
      </c>
    </row>
    <row r="16" spans="1:71" s="28" customFormat="1" ht="26.25" customHeight="1">
      <c r="A16" s="190" t="s">
        <v>10</v>
      </c>
      <c r="B16" s="190"/>
      <c r="C16" s="191"/>
      <c r="D16" s="140">
        <f>G16+L16+Q16+V16+AA16+AN16+AS16+AX16+BI16</f>
        <v>481180</v>
      </c>
      <c r="E16" s="139">
        <f>I16+N16+S16+X16+AC16+AP16+AU16+AZ16+BK16</f>
        <v>565156.3200000001</v>
      </c>
      <c r="F16" s="46">
        <f t="shared" si="0"/>
        <v>117.45216343156409</v>
      </c>
      <c r="G16" s="113">
        <v>117700</v>
      </c>
      <c r="H16" s="44">
        <v>100490.38</v>
      </c>
      <c r="I16" s="44">
        <v>105611.21</v>
      </c>
      <c r="J16" s="84">
        <f t="shared" si="1"/>
        <v>105.09584101483146</v>
      </c>
      <c r="K16" s="46">
        <f t="shared" si="2"/>
        <v>89.72915038232796</v>
      </c>
      <c r="L16" s="49">
        <v>5600</v>
      </c>
      <c r="M16" s="99">
        <v>4225.62</v>
      </c>
      <c r="N16" s="99">
        <v>42052.67</v>
      </c>
      <c r="O16" s="141">
        <f t="shared" si="3"/>
        <v>995.1834287039535</v>
      </c>
      <c r="P16" s="46">
        <f t="shared" si="4"/>
        <v>750.9405357142857</v>
      </c>
      <c r="Q16" s="49">
        <v>2000</v>
      </c>
      <c r="R16" s="44">
        <v>88872.55</v>
      </c>
      <c r="S16" s="44">
        <v>1769.6</v>
      </c>
      <c r="T16" s="46">
        <f t="shared" si="5"/>
        <v>1.9911660012005956</v>
      </c>
      <c r="U16" s="46">
        <v>0</v>
      </c>
      <c r="V16" s="49">
        <v>249051</v>
      </c>
      <c r="W16" s="44">
        <v>177154.98</v>
      </c>
      <c r="X16" s="85">
        <v>308940.83</v>
      </c>
      <c r="Y16" s="46">
        <f t="shared" si="6"/>
        <v>174.39014697752216</v>
      </c>
      <c r="Z16" s="46">
        <f t="shared" si="7"/>
        <v>124.04721522900932</v>
      </c>
      <c r="AA16" s="49">
        <v>14700</v>
      </c>
      <c r="AB16" s="49">
        <v>12400</v>
      </c>
      <c r="AC16" s="49">
        <v>8310</v>
      </c>
      <c r="AD16" s="46">
        <f t="shared" si="8"/>
        <v>67.01612903225806</v>
      </c>
      <c r="AE16" s="46">
        <f t="shared" si="9"/>
        <v>56.53061224489796</v>
      </c>
      <c r="AF16" s="156" t="s">
        <v>10</v>
      </c>
      <c r="AG16" s="156"/>
      <c r="AH16" s="157"/>
      <c r="AI16" s="44">
        <v>0</v>
      </c>
      <c r="AJ16" s="44"/>
      <c r="AK16" s="45"/>
      <c r="AL16" s="45"/>
      <c r="AM16" s="46"/>
      <c r="AN16" s="49">
        <v>53529</v>
      </c>
      <c r="AO16" s="44">
        <v>89360.88</v>
      </c>
      <c r="AP16" s="44">
        <v>60013.4</v>
      </c>
      <c r="AQ16" s="46">
        <f t="shared" si="10"/>
        <v>67.15847023887858</v>
      </c>
      <c r="AR16" s="46">
        <f t="shared" si="11"/>
        <v>112.11380746884868</v>
      </c>
      <c r="AS16" s="49">
        <v>11100</v>
      </c>
      <c r="AT16" s="44">
        <v>8066.63</v>
      </c>
      <c r="AU16" s="44">
        <v>9803.49</v>
      </c>
      <c r="AV16" s="46">
        <f t="shared" si="12"/>
        <v>121.53142018414134</v>
      </c>
      <c r="AW16" s="46">
        <f t="shared" si="13"/>
        <v>88.31972972972973</v>
      </c>
      <c r="AX16" s="49">
        <v>7800</v>
      </c>
      <c r="AY16" s="86"/>
      <c r="AZ16" s="44">
        <v>7829.39</v>
      </c>
      <c r="BA16" s="143">
        <v>0</v>
      </c>
      <c r="BB16" s="46">
        <v>0</v>
      </c>
      <c r="BC16" s="49"/>
      <c r="BD16" s="46"/>
      <c r="BE16" s="46"/>
      <c r="BF16" s="46"/>
      <c r="BG16" s="46"/>
      <c r="BH16" s="46" t="s">
        <v>80</v>
      </c>
      <c r="BI16" s="49">
        <v>19700</v>
      </c>
      <c r="BJ16" s="44"/>
      <c r="BK16" s="44">
        <v>20825.73</v>
      </c>
      <c r="BL16" s="46">
        <v>0</v>
      </c>
      <c r="BM16" s="46">
        <v>0</v>
      </c>
      <c r="BN16" s="46"/>
      <c r="BO16" s="87"/>
      <c r="BP16" s="49">
        <v>9960</v>
      </c>
      <c r="BQ16" s="44">
        <v>0</v>
      </c>
      <c r="BR16" s="44">
        <v>0</v>
      </c>
      <c r="BS16" s="46">
        <v>0</v>
      </c>
    </row>
    <row r="17" spans="1:71" s="28" customFormat="1" ht="24.75" customHeight="1">
      <c r="A17" s="190" t="s">
        <v>11</v>
      </c>
      <c r="B17" s="190"/>
      <c r="C17" s="191"/>
      <c r="D17" s="140">
        <f>G17+L17+V17+AN17+AS17+AX17+BI17</f>
        <v>5353863</v>
      </c>
      <c r="E17" s="139">
        <f>I17+N17+S17+X17+AP17+AU17+AZ17+BE17+BK17+BN17+BQ17</f>
        <v>5235566.81</v>
      </c>
      <c r="F17" s="46">
        <f t="shared" si="0"/>
        <v>97.79045167946956</v>
      </c>
      <c r="G17" s="113">
        <v>3387113</v>
      </c>
      <c r="H17" s="44">
        <v>2526511.89</v>
      </c>
      <c r="I17" s="44">
        <v>2639080.86</v>
      </c>
      <c r="J17" s="84">
        <f t="shared" si="1"/>
        <v>104.45550921195148</v>
      </c>
      <c r="K17" s="46">
        <f t="shared" si="2"/>
        <v>77.91534737695494</v>
      </c>
      <c r="L17" s="49">
        <v>31100</v>
      </c>
      <c r="M17" s="99">
        <v>23321.98</v>
      </c>
      <c r="N17" s="99">
        <v>69563.76</v>
      </c>
      <c r="O17" s="141">
        <f t="shared" si="3"/>
        <v>298.27553235188435</v>
      </c>
      <c r="P17" s="46">
        <f t="shared" si="4"/>
        <v>223.6776848874598</v>
      </c>
      <c r="Q17" s="49">
        <v>0</v>
      </c>
      <c r="R17" s="44">
        <v>240375.34</v>
      </c>
      <c r="S17" s="44">
        <v>8581.97</v>
      </c>
      <c r="T17" s="46">
        <f t="shared" si="5"/>
        <v>3.570237279747581</v>
      </c>
      <c r="U17" s="46">
        <v>0</v>
      </c>
      <c r="V17" s="49">
        <v>1297000</v>
      </c>
      <c r="W17" s="44">
        <v>1237498.17</v>
      </c>
      <c r="X17" s="44">
        <v>1424075.13</v>
      </c>
      <c r="Y17" s="46">
        <f t="shared" si="6"/>
        <v>115.07694835621453</v>
      </c>
      <c r="Z17" s="46">
        <f t="shared" si="7"/>
        <v>109.79761989205858</v>
      </c>
      <c r="AA17" s="49">
        <v>0</v>
      </c>
      <c r="AB17" s="49"/>
      <c r="AC17" s="49"/>
      <c r="AD17" s="46">
        <v>0</v>
      </c>
      <c r="AE17" s="46">
        <v>0</v>
      </c>
      <c r="AF17" s="156" t="s">
        <v>11</v>
      </c>
      <c r="AG17" s="156"/>
      <c r="AH17" s="157"/>
      <c r="AI17" s="44">
        <v>0</v>
      </c>
      <c r="AJ17" s="44"/>
      <c r="AK17" s="45"/>
      <c r="AL17" s="45"/>
      <c r="AM17" s="46"/>
      <c r="AN17" s="49">
        <v>58650</v>
      </c>
      <c r="AO17" s="44">
        <v>76769.47</v>
      </c>
      <c r="AP17" s="44">
        <v>66787.35</v>
      </c>
      <c r="AQ17" s="46">
        <f t="shared" si="10"/>
        <v>86.99727899645524</v>
      </c>
      <c r="AR17" s="46">
        <f t="shared" si="11"/>
        <v>113.87442455242969</v>
      </c>
      <c r="AS17" s="49">
        <v>100000</v>
      </c>
      <c r="AT17" s="44">
        <v>34686</v>
      </c>
      <c r="AU17" s="44">
        <v>224412.44</v>
      </c>
      <c r="AV17" s="46">
        <f t="shared" si="12"/>
        <v>646.9827596148302</v>
      </c>
      <c r="AW17" s="46">
        <f t="shared" si="13"/>
        <v>224.41244</v>
      </c>
      <c r="AX17" s="49">
        <v>30000</v>
      </c>
      <c r="AY17" s="86"/>
      <c r="AZ17" s="44">
        <v>38751.67</v>
      </c>
      <c r="BA17" s="143">
        <v>0</v>
      </c>
      <c r="BB17" s="46">
        <v>0</v>
      </c>
      <c r="BC17" s="49"/>
      <c r="BD17" s="46"/>
      <c r="BE17" s="49">
        <v>225000</v>
      </c>
      <c r="BF17" s="46"/>
      <c r="BG17" s="46"/>
      <c r="BH17" s="46" t="s">
        <v>81</v>
      </c>
      <c r="BI17" s="49">
        <v>450000</v>
      </c>
      <c r="BJ17" s="44">
        <v>98093.24</v>
      </c>
      <c r="BK17" s="44">
        <v>519313.63</v>
      </c>
      <c r="BL17" s="46">
        <f t="shared" si="14"/>
        <v>529.4081732849277</v>
      </c>
      <c r="BM17" s="46">
        <v>0</v>
      </c>
      <c r="BN17" s="49">
        <v>20000</v>
      </c>
      <c r="BO17" s="87"/>
      <c r="BP17" s="86"/>
      <c r="BQ17" s="44">
        <v>0</v>
      </c>
      <c r="BR17" s="44"/>
      <c r="BS17" s="46">
        <v>0</v>
      </c>
    </row>
    <row r="18" spans="1:71" s="28" customFormat="1" ht="27.75" customHeight="1">
      <c r="A18" s="190" t="s">
        <v>12</v>
      </c>
      <c r="B18" s="190"/>
      <c r="C18" s="191"/>
      <c r="D18" s="140">
        <v>1660460</v>
      </c>
      <c r="E18" s="139">
        <f>I18+N18+S18+X18+AC18+AP18+AU18+AZ18+BK18</f>
        <v>1292029.92</v>
      </c>
      <c r="F18" s="46">
        <f t="shared" si="0"/>
        <v>77.81156546980957</v>
      </c>
      <c r="G18" s="113">
        <v>495000</v>
      </c>
      <c r="H18" s="44">
        <v>405652.3</v>
      </c>
      <c r="I18" s="44">
        <v>389704.85</v>
      </c>
      <c r="J18" s="84">
        <f t="shared" si="1"/>
        <v>96.0686898607502</v>
      </c>
      <c r="K18" s="46">
        <f t="shared" si="2"/>
        <v>78.72825252525251</v>
      </c>
      <c r="L18" s="49">
        <v>452900</v>
      </c>
      <c r="M18" s="99">
        <v>339659.64</v>
      </c>
      <c r="N18" s="99">
        <v>149360.19</v>
      </c>
      <c r="O18" s="141">
        <f t="shared" si="3"/>
        <v>43.97348769491718</v>
      </c>
      <c r="P18" s="46">
        <f t="shared" si="4"/>
        <v>32.97862442040185</v>
      </c>
      <c r="Q18" s="49">
        <v>0</v>
      </c>
      <c r="R18" s="44">
        <v>144995.32</v>
      </c>
      <c r="S18" s="44">
        <v>13561.72</v>
      </c>
      <c r="T18" s="46">
        <f t="shared" si="5"/>
        <v>9.353212227815352</v>
      </c>
      <c r="U18" s="46">
        <v>0</v>
      </c>
      <c r="V18" s="49">
        <v>540000</v>
      </c>
      <c r="W18" s="44">
        <v>516936.13</v>
      </c>
      <c r="X18" s="44">
        <v>573097.97</v>
      </c>
      <c r="Y18" s="46">
        <f t="shared" si="6"/>
        <v>110.86436732522449</v>
      </c>
      <c r="Z18" s="46">
        <f t="shared" si="7"/>
        <v>106.1292537037037</v>
      </c>
      <c r="AA18" s="49">
        <v>45300</v>
      </c>
      <c r="AB18" s="49">
        <v>41260</v>
      </c>
      <c r="AC18" s="49">
        <v>37090</v>
      </c>
      <c r="AD18" s="46">
        <f t="shared" si="8"/>
        <v>89.89335918565196</v>
      </c>
      <c r="AE18" s="46">
        <f t="shared" si="9"/>
        <v>81.87637969094924</v>
      </c>
      <c r="AF18" s="156" t="s">
        <v>12</v>
      </c>
      <c r="AG18" s="156"/>
      <c r="AH18" s="157"/>
      <c r="AI18" s="44">
        <v>0</v>
      </c>
      <c r="AJ18" s="44"/>
      <c r="AK18" s="90"/>
      <c r="AL18" s="90"/>
      <c r="AM18" s="46"/>
      <c r="AN18" s="49">
        <v>127260</v>
      </c>
      <c r="AO18" s="44">
        <v>186599.67</v>
      </c>
      <c r="AP18" s="44">
        <v>103689.3</v>
      </c>
      <c r="AQ18" s="46">
        <f t="shared" si="10"/>
        <v>55.56778315845896</v>
      </c>
      <c r="AR18" s="46">
        <f t="shared" si="11"/>
        <v>81.47831211692598</v>
      </c>
      <c r="AS18" s="49">
        <v>0</v>
      </c>
      <c r="AT18" s="44">
        <v>194.29</v>
      </c>
      <c r="AU18" s="44">
        <v>3473.72</v>
      </c>
      <c r="AV18" s="46">
        <v>0</v>
      </c>
      <c r="AW18" s="46">
        <v>0</v>
      </c>
      <c r="AX18" s="86"/>
      <c r="AY18" s="86"/>
      <c r="AZ18" s="44">
        <v>19149.17</v>
      </c>
      <c r="BA18" s="143">
        <v>0</v>
      </c>
      <c r="BB18" s="46">
        <v>0</v>
      </c>
      <c r="BC18" s="49"/>
      <c r="BD18" s="46"/>
      <c r="BE18" s="46"/>
      <c r="BF18" s="46"/>
      <c r="BG18" s="46"/>
      <c r="BH18" s="46" t="s">
        <v>29</v>
      </c>
      <c r="BI18" s="49">
        <v>0</v>
      </c>
      <c r="BJ18" s="44">
        <v>49517.6</v>
      </c>
      <c r="BK18" s="44">
        <v>2903</v>
      </c>
      <c r="BL18" s="46">
        <f t="shared" si="14"/>
        <v>5.86256199815823</v>
      </c>
      <c r="BM18" s="46">
        <v>0</v>
      </c>
      <c r="BN18" s="49"/>
      <c r="BO18" s="87"/>
      <c r="BP18" s="86"/>
      <c r="BQ18" s="44">
        <v>0</v>
      </c>
      <c r="BR18" s="44">
        <v>0</v>
      </c>
      <c r="BS18" s="46">
        <v>0</v>
      </c>
    </row>
    <row r="19" spans="1:71" s="30" customFormat="1" ht="24.75" customHeight="1">
      <c r="A19" s="196" t="s">
        <v>75</v>
      </c>
      <c r="B19" s="196"/>
      <c r="C19" s="197"/>
      <c r="D19" s="138">
        <f>SUM(D10:D18)</f>
        <v>11735244</v>
      </c>
      <c r="E19" s="139">
        <f>SUM(E10:E18)</f>
        <v>11325691.47</v>
      </c>
      <c r="F19" s="87">
        <f t="shared" si="0"/>
        <v>96.5100637873401</v>
      </c>
      <c r="G19" s="117">
        <f>G10+G11+G12+G13+G14+G15+G16+G17+G18</f>
        <v>5127643</v>
      </c>
      <c r="H19" s="92">
        <f>SUM(H10:H18)</f>
        <v>4023426.51</v>
      </c>
      <c r="I19" s="92">
        <f>I10+I11+I12+I13+I14+I15+I16+I17+I18</f>
        <v>4033251.65</v>
      </c>
      <c r="J19" s="93">
        <f t="shared" si="1"/>
        <v>100.24419832139546</v>
      </c>
      <c r="K19" s="87">
        <f t="shared" si="2"/>
        <v>78.65702916525194</v>
      </c>
      <c r="L19" s="94">
        <f>L18+L17+L16+L15+L14+L13+L12+L11+L10</f>
        <v>847500</v>
      </c>
      <c r="M19" s="101">
        <f>SUM(M10:M18)</f>
        <v>694925.2</v>
      </c>
      <c r="N19" s="101">
        <f>N18+N17+N16+N15+N14+N12+N11+N13+N10</f>
        <v>526896.76</v>
      </c>
      <c r="O19" s="142">
        <f t="shared" si="3"/>
        <v>75.82064371820162</v>
      </c>
      <c r="P19" s="87">
        <f t="shared" si="4"/>
        <v>62.17070914454277</v>
      </c>
      <c r="Q19" s="86">
        <f>Q10+Q11+Q12+Q13+Q14+Q15+Q16+Q17+Q18</f>
        <v>12800</v>
      </c>
      <c r="R19" s="95">
        <f>SUM(R10:R18)</f>
        <v>974577.75</v>
      </c>
      <c r="S19" s="96">
        <f>SUM(S10:S18)</f>
        <v>47169.16</v>
      </c>
      <c r="T19" s="87">
        <f t="shared" si="5"/>
        <v>4.839958638497545</v>
      </c>
      <c r="U19" s="87">
        <v>0</v>
      </c>
      <c r="V19" s="91">
        <f>SUM(V10:V18)</f>
        <v>4135632</v>
      </c>
      <c r="W19" s="96">
        <f>SUM(W10:W18)</f>
        <v>3278546.26</v>
      </c>
      <c r="X19" s="95">
        <f>SUM(X10:X18)</f>
        <v>4525598.62</v>
      </c>
      <c r="Y19" s="87">
        <f t="shared" si="6"/>
        <v>138.03674742109632</v>
      </c>
      <c r="Z19" s="46">
        <f t="shared" si="7"/>
        <v>109.4294323092577</v>
      </c>
      <c r="AA19" s="86">
        <f>AA10+AA11+AA12+AA13+AA14+AA15+AA16+AA17+AA18</f>
        <v>175500</v>
      </c>
      <c r="AB19" s="86">
        <f>SUM(AB10:AB18)</f>
        <v>161180</v>
      </c>
      <c r="AC19" s="91">
        <f>AC10+AC11+AC12+AC13+AC14+AC15+AC16+AC17+AC18</f>
        <v>171950</v>
      </c>
      <c r="AD19" s="87">
        <f t="shared" si="8"/>
        <v>106.68197046779997</v>
      </c>
      <c r="AE19" s="87">
        <f t="shared" si="9"/>
        <v>97.97720797720798</v>
      </c>
      <c r="AF19" s="158" t="s">
        <v>3</v>
      </c>
      <c r="AG19" s="158"/>
      <c r="AH19" s="158"/>
      <c r="AI19" s="57">
        <v>0</v>
      </c>
      <c r="AJ19" s="57">
        <f>SUM(AJ10:AJ18)</f>
        <v>1075.01</v>
      </c>
      <c r="AK19" s="57">
        <f>AK11+AK13+AK15+AK16+AK17</f>
        <v>1731.12</v>
      </c>
      <c r="AL19" s="87">
        <v>0</v>
      </c>
      <c r="AM19" s="87">
        <v>0</v>
      </c>
      <c r="AN19" s="91">
        <f>SUM(AN10:AN18)</f>
        <v>708369</v>
      </c>
      <c r="AO19" s="96">
        <f>SUM(AO10:AO18)</f>
        <v>873495.43</v>
      </c>
      <c r="AP19" s="95">
        <f>SUM(AP10:AP18)</f>
        <v>657181.3600000001</v>
      </c>
      <c r="AQ19" s="87">
        <f t="shared" si="10"/>
        <v>75.23580976262235</v>
      </c>
      <c r="AR19" s="87">
        <f t="shared" si="11"/>
        <v>92.77387350378123</v>
      </c>
      <c r="AS19" s="97">
        <f>SUM(AS10:AS18)</f>
        <v>159200</v>
      </c>
      <c r="AT19" s="96">
        <f>SUM(AT10:AT18)</f>
        <v>74748.55999999998</v>
      </c>
      <c r="AU19" s="98">
        <f>SUM(AU10:AU18)</f>
        <v>301579.98</v>
      </c>
      <c r="AV19" s="87">
        <f t="shared" si="12"/>
        <v>403.4592505862321</v>
      </c>
      <c r="AW19" s="87">
        <f t="shared" si="13"/>
        <v>189.4346608040201</v>
      </c>
      <c r="AX19" s="118">
        <f>AX10+AX11+AX12+AX13+AX14+AX15+AX16+AX17+AX18</f>
        <v>75000</v>
      </c>
      <c r="AY19" s="95">
        <f>SUM(AY10:AY18)</f>
        <v>30355.059999999998</v>
      </c>
      <c r="AZ19" s="95">
        <f>AZ10+AZ11+AZ12+AZ13+AZ14+AZ15+AZ16:BA16+AZ17+AZ18</f>
        <v>195512.46000000002</v>
      </c>
      <c r="BA19" s="143">
        <f>AZ19/AY19*100</f>
        <v>644.0852365305818</v>
      </c>
      <c r="BB19" s="46">
        <v>0</v>
      </c>
      <c r="BC19" s="86">
        <f>BC10+BC11+BC12+BC18</f>
        <v>15200</v>
      </c>
      <c r="BD19" s="46"/>
      <c r="BE19" s="86">
        <f>BE11+BE17</f>
        <v>240252</v>
      </c>
      <c r="BF19" s="46"/>
      <c r="BG19" s="87">
        <f>BE19/BC19*100</f>
        <v>1580.6052631578946</v>
      </c>
      <c r="BH19" s="93" t="s">
        <v>75</v>
      </c>
      <c r="BI19" s="86">
        <f>SUM(BI10:BI18)</f>
        <v>478400</v>
      </c>
      <c r="BJ19" s="57">
        <f>SUM(BJ10:BJ18)</f>
        <v>189991.19</v>
      </c>
      <c r="BK19" s="95">
        <f>BK10+BK11+BK12+BK13+BK14+BK15+BK16+BK17+BK18</f>
        <v>604568.36</v>
      </c>
      <c r="BL19" s="87">
        <f t="shared" si="14"/>
        <v>318.2086285158801</v>
      </c>
      <c r="BM19" s="87">
        <v>0</v>
      </c>
      <c r="BN19" s="118">
        <f>BN17</f>
        <v>20000</v>
      </c>
      <c r="BO19" s="93"/>
      <c r="BP19" s="95">
        <f>SUM(BP10:BP18)</f>
        <v>53898.12</v>
      </c>
      <c r="BQ19" s="95">
        <f>BQ10+BQ11+BQ12+BQ13+BQ14+BQ15+BQ16+BQ17+BQ18</f>
        <v>0</v>
      </c>
      <c r="BR19" s="95">
        <f>BR10+BR11+BR12+BR13+BR14+BR15+BR16+BR17+BR18</f>
        <v>0</v>
      </c>
      <c r="BS19" s="87">
        <v>0</v>
      </c>
    </row>
    <row r="20" spans="9:10" ht="12.75">
      <c r="I20" s="34"/>
      <c r="J20" s="34"/>
    </row>
  </sheetData>
  <mergeCells count="77">
    <mergeCell ref="E8:E9"/>
    <mergeCell ref="L8:L9"/>
    <mergeCell ref="M8:N8"/>
    <mergeCell ref="O8:P8"/>
    <mergeCell ref="H8:I8"/>
    <mergeCell ref="J8:K8"/>
    <mergeCell ref="Y8:Z8"/>
    <mergeCell ref="BI7:BM7"/>
    <mergeCell ref="BO7:BS7"/>
    <mergeCell ref="AX7:BB7"/>
    <mergeCell ref="AA8:AA9"/>
    <mergeCell ref="AB8:AC8"/>
    <mergeCell ref="AD8:AE8"/>
    <mergeCell ref="AL8:AM8"/>
    <mergeCell ref="AN8:AN9"/>
    <mergeCell ref="AO8:AP8"/>
    <mergeCell ref="Q8:Q9"/>
    <mergeCell ref="R8:S8"/>
    <mergeCell ref="T8:U8"/>
    <mergeCell ref="W8:X8"/>
    <mergeCell ref="V8:V9"/>
    <mergeCell ref="A6:C9"/>
    <mergeCell ref="A19:C19"/>
    <mergeCell ref="A16:C16"/>
    <mergeCell ref="A12:C12"/>
    <mergeCell ref="A13:C13"/>
    <mergeCell ref="A14:C14"/>
    <mergeCell ref="A17:C17"/>
    <mergeCell ref="A18:C18"/>
    <mergeCell ref="D3:AR3"/>
    <mergeCell ref="G7:K7"/>
    <mergeCell ref="AF11:AH11"/>
    <mergeCell ref="A15:C15"/>
    <mergeCell ref="A11:C11"/>
    <mergeCell ref="L7:P7"/>
    <mergeCell ref="Q7:U7"/>
    <mergeCell ref="V7:Z7"/>
    <mergeCell ref="AA7:AE7"/>
    <mergeCell ref="A10:C10"/>
    <mergeCell ref="D6:F7"/>
    <mergeCell ref="AI7:AM7"/>
    <mergeCell ref="AN7:AR7"/>
    <mergeCell ref="AS7:AW7"/>
    <mergeCell ref="AF7:AH9"/>
    <mergeCell ref="G8:G9"/>
    <mergeCell ref="D8:D9"/>
    <mergeCell ref="AI8:AI9"/>
    <mergeCell ref="AJ8:AK8"/>
    <mergeCell ref="G6:BS6"/>
    <mergeCell ref="AF19:AH19"/>
    <mergeCell ref="AF12:AH12"/>
    <mergeCell ref="AF13:AH13"/>
    <mergeCell ref="AF14:AH14"/>
    <mergeCell ref="AF15:AH15"/>
    <mergeCell ref="AF10:AH10"/>
    <mergeCell ref="AF16:AH16"/>
    <mergeCell ref="AF17:AH17"/>
    <mergeCell ref="AF18:AH18"/>
    <mergeCell ref="AY8:AZ8"/>
    <mergeCell ref="BA8:BB8"/>
    <mergeCell ref="BI8:BI9"/>
    <mergeCell ref="AQ8:AR8"/>
    <mergeCell ref="AS8:AS9"/>
    <mergeCell ref="AT8:AU8"/>
    <mergeCell ref="AV8:AW8"/>
    <mergeCell ref="AX8:AX9"/>
    <mergeCell ref="BC8:BC9"/>
    <mergeCell ref="BD8:BE8"/>
    <mergeCell ref="BH7:BH9"/>
    <mergeCell ref="BF8:BG8"/>
    <mergeCell ref="BC7:BG7"/>
    <mergeCell ref="BR8:BS8"/>
    <mergeCell ref="BJ8:BK8"/>
    <mergeCell ref="BL8:BM8"/>
    <mergeCell ref="BO8:BO9"/>
    <mergeCell ref="BP8:BQ8"/>
    <mergeCell ref="BN7:BN9"/>
  </mergeCells>
  <printOptions/>
  <pageMargins left="0" right="0" top="0.7874015748031497" bottom="0.787401574803149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6"/>
  <sheetViews>
    <sheetView workbookViewId="0" topLeftCell="A2">
      <selection activeCell="V10" sqref="V10"/>
    </sheetView>
  </sheetViews>
  <sheetFormatPr defaultColWidth="9.00390625" defaultRowHeight="12.75"/>
  <cols>
    <col min="2" max="2" width="21.00390625" style="0" customWidth="1"/>
    <col min="3" max="3" width="4.00390625" style="0" customWidth="1"/>
    <col min="4" max="4" width="12.375" style="0" customWidth="1"/>
    <col min="5" max="5" width="12.125" style="0" customWidth="1"/>
    <col min="6" max="6" width="5.75390625" style="0" customWidth="1"/>
    <col min="7" max="7" width="13.25390625" style="0" customWidth="1"/>
    <col min="8" max="8" width="12.625" style="0" customWidth="1"/>
    <col min="9" max="9" width="5.875" style="0" customWidth="1"/>
    <col min="10" max="10" width="12.25390625" style="0" customWidth="1"/>
    <col min="11" max="11" width="11.625" style="0" customWidth="1"/>
    <col min="12" max="12" width="6.75390625" style="0" customWidth="1"/>
    <col min="13" max="13" width="7.125" style="0" customWidth="1"/>
    <col min="14" max="14" width="10.125" style="0" customWidth="1"/>
    <col min="15" max="15" width="6.875" style="0" customWidth="1"/>
    <col min="16" max="16" width="12.375" style="0" customWidth="1"/>
    <col min="17" max="17" width="11.375" style="0" customWidth="1"/>
    <col min="18" max="18" width="6.00390625" style="0" customWidth="1"/>
    <col min="19" max="19" width="12.00390625" style="0" customWidth="1"/>
    <col min="20" max="21" width="11.375" style="0" customWidth="1"/>
    <col min="22" max="22" width="12.25390625" style="0" customWidth="1"/>
  </cols>
  <sheetData>
    <row r="1" spans="4:18" ht="12.75">
      <c r="D1" s="4"/>
      <c r="E1" s="3"/>
      <c r="F1" s="4"/>
      <c r="G1" s="4"/>
      <c r="H1" s="3"/>
      <c r="I1" s="4"/>
      <c r="J1" s="4"/>
      <c r="K1" s="4"/>
      <c r="L1" s="4"/>
      <c r="M1" s="4"/>
      <c r="N1" s="4"/>
      <c r="O1" s="4"/>
      <c r="P1" s="4"/>
      <c r="Q1" s="4"/>
      <c r="R1" s="4"/>
    </row>
    <row r="2" spans="4:18" ht="12.75">
      <c r="D2" s="4"/>
      <c r="E2" s="3"/>
      <c r="F2" s="4"/>
      <c r="G2" s="4"/>
      <c r="H2" s="3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ht="12.75" customHeight="1">
      <c r="A3" s="1"/>
      <c r="B3" s="205" t="s">
        <v>91</v>
      </c>
      <c r="C3" s="205"/>
      <c r="D3" s="205"/>
      <c r="E3" s="205"/>
      <c r="F3" s="205"/>
      <c r="G3" s="205"/>
      <c r="H3" s="205"/>
      <c r="I3" s="205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</row>
    <row r="4" spans="1:18" ht="12.75">
      <c r="A4" s="1"/>
      <c r="B4" s="1"/>
      <c r="C4" s="1"/>
      <c r="D4" s="6"/>
      <c r="E4" s="7"/>
      <c r="F4" s="6"/>
      <c r="G4" s="6"/>
      <c r="H4" s="7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2.75">
      <c r="A5" s="1"/>
      <c r="B5" s="1"/>
      <c r="C5" s="1"/>
      <c r="D5" s="6"/>
      <c r="E5" s="7"/>
      <c r="F5" s="6"/>
      <c r="G5" s="6"/>
      <c r="H5" s="7"/>
      <c r="I5" s="6"/>
      <c r="J5" s="6"/>
      <c r="K5" s="6"/>
      <c r="L5" s="6"/>
      <c r="M5" s="6"/>
      <c r="N5" s="6"/>
      <c r="O5" s="6"/>
      <c r="P5" s="6"/>
      <c r="Q5" s="6"/>
      <c r="R5" s="6"/>
    </row>
    <row r="6" spans="1:22" ht="12.75">
      <c r="A6" s="215"/>
      <c r="B6" s="208"/>
      <c r="C6" s="208"/>
      <c r="D6" s="212" t="s">
        <v>0</v>
      </c>
      <c r="E6" s="208"/>
      <c r="F6" s="208"/>
      <c r="G6" s="215" t="s">
        <v>17</v>
      </c>
      <c r="H6" s="216"/>
      <c r="I6" s="216"/>
      <c r="J6" s="216"/>
      <c r="K6" s="216"/>
      <c r="L6" s="216"/>
      <c r="M6" s="211" t="s">
        <v>17</v>
      </c>
      <c r="N6" s="208"/>
      <c r="O6" s="208"/>
      <c r="P6" s="214" t="s">
        <v>63</v>
      </c>
      <c r="Q6" s="208"/>
      <c r="R6" s="208"/>
      <c r="S6" s="212" t="s">
        <v>64</v>
      </c>
      <c r="T6" s="208"/>
      <c r="U6" s="212" t="s">
        <v>65</v>
      </c>
      <c r="V6" s="208"/>
    </row>
    <row r="7" spans="1:22" ht="12.75" customHeight="1">
      <c r="A7" s="208"/>
      <c r="B7" s="208"/>
      <c r="C7" s="208"/>
      <c r="D7" s="208"/>
      <c r="E7" s="208"/>
      <c r="F7" s="208"/>
      <c r="G7" s="207" t="s">
        <v>73</v>
      </c>
      <c r="H7" s="208"/>
      <c r="I7" s="208"/>
      <c r="J7" s="207" t="s">
        <v>62</v>
      </c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</row>
    <row r="8" spans="1:22" ht="22.5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9" t="s">
        <v>66</v>
      </c>
      <c r="N8" s="209"/>
      <c r="O8" s="210"/>
      <c r="P8" s="208"/>
      <c r="Q8" s="208"/>
      <c r="R8" s="208"/>
      <c r="S8" s="208"/>
      <c r="T8" s="208"/>
      <c r="U8" s="208"/>
      <c r="V8" s="208"/>
    </row>
    <row r="9" spans="1:22" ht="21" customHeight="1">
      <c r="A9" s="208"/>
      <c r="B9" s="208"/>
      <c r="C9" s="208"/>
      <c r="D9" s="10" t="s">
        <v>20</v>
      </c>
      <c r="E9" s="10" t="s">
        <v>21</v>
      </c>
      <c r="F9" s="11" t="s">
        <v>22</v>
      </c>
      <c r="G9" s="10" t="s">
        <v>20</v>
      </c>
      <c r="H9" s="12" t="s">
        <v>67</v>
      </c>
      <c r="I9" s="11" t="s">
        <v>22</v>
      </c>
      <c r="J9" s="10" t="s">
        <v>20</v>
      </c>
      <c r="K9" s="12" t="s">
        <v>67</v>
      </c>
      <c r="L9" s="11" t="s">
        <v>22</v>
      </c>
      <c r="M9" s="10" t="s">
        <v>20</v>
      </c>
      <c r="N9" s="12" t="s">
        <v>67</v>
      </c>
      <c r="O9" s="11" t="s">
        <v>22</v>
      </c>
      <c r="P9" s="10" t="s">
        <v>20</v>
      </c>
      <c r="Q9" s="12" t="s">
        <v>67</v>
      </c>
      <c r="R9" s="11" t="s">
        <v>22</v>
      </c>
      <c r="S9" s="35" t="s">
        <v>20</v>
      </c>
      <c r="T9" s="35" t="s">
        <v>21</v>
      </c>
      <c r="U9" s="35" t="s">
        <v>69</v>
      </c>
      <c r="V9" s="35" t="s">
        <v>92</v>
      </c>
    </row>
    <row r="10" spans="1:22" ht="18" customHeight="1">
      <c r="A10" s="202" t="s">
        <v>47</v>
      </c>
      <c r="B10" s="203"/>
      <c r="C10" s="204"/>
      <c r="D10" s="112">
        <f>G10+J10</f>
        <v>53000</v>
      </c>
      <c r="E10" s="43">
        <f>H10+K10</f>
        <v>55228.34</v>
      </c>
      <c r="F10" s="75">
        <f>E10/D10*100</f>
        <v>104.20441509433962</v>
      </c>
      <c r="G10" s="106">
        <v>13000</v>
      </c>
      <c r="H10" s="109">
        <v>13600</v>
      </c>
      <c r="I10" s="46">
        <f aca="true" t="shared" si="0" ref="I10:I19">H10/G10*100</f>
        <v>104.61538461538463</v>
      </c>
      <c r="J10" s="106">
        <v>40000</v>
      </c>
      <c r="K10" s="45">
        <v>41628.34</v>
      </c>
      <c r="L10" s="46">
        <f aca="true" t="shared" si="1" ref="L10:L19">K10/J10*100</f>
        <v>104.07084999999998</v>
      </c>
      <c r="M10" s="49">
        <v>10000</v>
      </c>
      <c r="N10" s="45">
        <v>1628.34</v>
      </c>
      <c r="O10" s="46">
        <f>N10/M10*100</f>
        <v>16.283399999999997</v>
      </c>
      <c r="P10" s="106">
        <v>53000</v>
      </c>
      <c r="Q10" s="44">
        <v>11383.42</v>
      </c>
      <c r="R10" s="46">
        <f>Q10/P10*100</f>
        <v>21.478150943396226</v>
      </c>
      <c r="S10" s="47"/>
      <c r="T10" s="48">
        <f aca="true" t="shared" si="2" ref="T10:T20">E10-Q10</f>
        <v>43844.92</v>
      </c>
      <c r="U10" s="47">
        <v>0</v>
      </c>
      <c r="V10" s="47">
        <v>43844.92</v>
      </c>
    </row>
    <row r="11" spans="1:22" ht="19.5" customHeight="1">
      <c r="A11" s="202" t="s">
        <v>48</v>
      </c>
      <c r="B11" s="203"/>
      <c r="C11" s="204"/>
      <c r="D11" s="112">
        <f aca="true" t="shared" si="3" ref="D11:E20">G11+J11</f>
        <v>90000</v>
      </c>
      <c r="E11" s="43">
        <f t="shared" si="3"/>
        <v>100380</v>
      </c>
      <c r="F11" s="75">
        <f aca="true" t="shared" si="4" ref="F11:F19">E11/D11*100</f>
        <v>111.53333333333333</v>
      </c>
      <c r="G11" s="106">
        <v>25000</v>
      </c>
      <c r="H11" s="109">
        <v>21180</v>
      </c>
      <c r="I11" s="46">
        <f t="shared" si="0"/>
        <v>84.72</v>
      </c>
      <c r="J11" s="106">
        <v>65000</v>
      </c>
      <c r="K11" s="50">
        <v>79200</v>
      </c>
      <c r="L11" s="46">
        <f t="shared" si="1"/>
        <v>121.84615384615385</v>
      </c>
      <c r="M11" s="49"/>
      <c r="N11" s="50"/>
      <c r="O11" s="46"/>
      <c r="P11" s="106">
        <v>90000</v>
      </c>
      <c r="Q11" s="44">
        <v>78345.79</v>
      </c>
      <c r="R11" s="46">
        <f aca="true" t="shared" si="5" ref="R11:R19">Q11/P11*100</f>
        <v>87.05087777777777</v>
      </c>
      <c r="S11" s="47"/>
      <c r="T11" s="48">
        <f t="shared" si="2"/>
        <v>22034.210000000006</v>
      </c>
      <c r="U11" s="47">
        <v>0</v>
      </c>
      <c r="V11" s="47">
        <v>22034.21</v>
      </c>
    </row>
    <row r="12" spans="1:22" ht="16.5" customHeight="1">
      <c r="A12" s="202" t="s">
        <v>23</v>
      </c>
      <c r="B12" s="203"/>
      <c r="C12" s="204"/>
      <c r="D12" s="112">
        <f t="shared" si="3"/>
        <v>112000</v>
      </c>
      <c r="E12" s="59">
        <f>H12+K12</f>
        <v>146250</v>
      </c>
      <c r="F12" s="75">
        <f t="shared" si="4"/>
        <v>130.58035714285714</v>
      </c>
      <c r="G12" s="106">
        <v>32000</v>
      </c>
      <c r="H12" s="109">
        <v>41250</v>
      </c>
      <c r="I12" s="46">
        <f t="shared" si="0"/>
        <v>128.90625</v>
      </c>
      <c r="J12" s="106">
        <v>80000</v>
      </c>
      <c r="K12" s="50">
        <v>105000</v>
      </c>
      <c r="L12" s="46">
        <f t="shared" si="1"/>
        <v>131.25</v>
      </c>
      <c r="M12" s="49"/>
      <c r="N12" s="50"/>
      <c r="O12" s="46"/>
      <c r="P12" s="106">
        <v>112000</v>
      </c>
      <c r="Q12" s="44">
        <v>71830.21</v>
      </c>
      <c r="R12" s="46">
        <f t="shared" si="5"/>
        <v>64.13411607142858</v>
      </c>
      <c r="S12" s="47"/>
      <c r="T12" s="48">
        <f t="shared" si="2"/>
        <v>74419.79</v>
      </c>
      <c r="U12" s="47">
        <v>0</v>
      </c>
      <c r="V12" s="47">
        <v>74419.79</v>
      </c>
    </row>
    <row r="13" spans="1:22" ht="16.5" customHeight="1">
      <c r="A13" s="202" t="s">
        <v>24</v>
      </c>
      <c r="B13" s="203"/>
      <c r="C13" s="204"/>
      <c r="D13" s="112">
        <f t="shared" si="3"/>
        <v>98500</v>
      </c>
      <c r="E13" s="43">
        <f t="shared" si="3"/>
        <v>77000</v>
      </c>
      <c r="F13" s="75">
        <f t="shared" si="4"/>
        <v>78.1725888324873</v>
      </c>
      <c r="G13" s="106">
        <v>52000</v>
      </c>
      <c r="H13" s="109">
        <v>39700</v>
      </c>
      <c r="I13" s="46">
        <f t="shared" si="0"/>
        <v>76.34615384615384</v>
      </c>
      <c r="J13" s="106">
        <v>46500</v>
      </c>
      <c r="K13" s="50">
        <v>37300</v>
      </c>
      <c r="L13" s="46">
        <f t="shared" si="1"/>
        <v>80.21505376344086</v>
      </c>
      <c r="M13" s="49"/>
      <c r="N13" s="50"/>
      <c r="O13" s="46"/>
      <c r="P13" s="106">
        <v>98500</v>
      </c>
      <c r="Q13" s="44">
        <v>57048.86</v>
      </c>
      <c r="R13" s="46">
        <f t="shared" si="5"/>
        <v>57.91762436548223</v>
      </c>
      <c r="S13" s="47"/>
      <c r="T13" s="48">
        <f t="shared" si="2"/>
        <v>19951.14</v>
      </c>
      <c r="U13" s="47">
        <v>0</v>
      </c>
      <c r="V13" s="47">
        <v>19951.14</v>
      </c>
    </row>
    <row r="14" spans="1:22" ht="19.5" customHeight="1">
      <c r="A14" s="202" t="s">
        <v>25</v>
      </c>
      <c r="B14" s="203"/>
      <c r="C14" s="204"/>
      <c r="D14" s="112">
        <f t="shared" si="3"/>
        <v>67500</v>
      </c>
      <c r="E14" s="43">
        <f t="shared" si="3"/>
        <v>70500</v>
      </c>
      <c r="F14" s="75">
        <f t="shared" si="4"/>
        <v>104.44444444444446</v>
      </c>
      <c r="G14" s="106">
        <v>15000</v>
      </c>
      <c r="H14" s="109">
        <v>18000</v>
      </c>
      <c r="I14" s="46">
        <f t="shared" si="0"/>
        <v>120</v>
      </c>
      <c r="J14" s="106">
        <v>52500</v>
      </c>
      <c r="K14" s="50">
        <v>52500</v>
      </c>
      <c r="L14" s="46">
        <f t="shared" si="1"/>
        <v>100</v>
      </c>
      <c r="M14" s="49"/>
      <c r="N14" s="50"/>
      <c r="O14" s="46"/>
      <c r="P14" s="106">
        <v>67500</v>
      </c>
      <c r="Q14" s="44">
        <v>24495.05</v>
      </c>
      <c r="R14" s="46">
        <f t="shared" si="5"/>
        <v>36.28896296296296</v>
      </c>
      <c r="S14" s="47"/>
      <c r="T14" s="48">
        <f t="shared" si="2"/>
        <v>46004.95</v>
      </c>
      <c r="U14" s="47">
        <v>0</v>
      </c>
      <c r="V14" s="47">
        <v>46004.95</v>
      </c>
    </row>
    <row r="15" spans="1:22" ht="15.75" customHeight="1">
      <c r="A15" s="202" t="s">
        <v>26</v>
      </c>
      <c r="B15" s="203"/>
      <c r="C15" s="204"/>
      <c r="D15" s="112">
        <f t="shared" si="3"/>
        <v>104600</v>
      </c>
      <c r="E15" s="59">
        <f t="shared" si="3"/>
        <v>108600</v>
      </c>
      <c r="F15" s="75">
        <f t="shared" si="4"/>
        <v>103.82409177820269</v>
      </c>
      <c r="G15" s="106">
        <v>41150</v>
      </c>
      <c r="H15" s="109">
        <v>45150</v>
      </c>
      <c r="I15" s="46">
        <f t="shared" si="0"/>
        <v>109.72053462940461</v>
      </c>
      <c r="J15" s="106">
        <v>63450</v>
      </c>
      <c r="K15" s="45">
        <v>63450</v>
      </c>
      <c r="L15" s="46">
        <f t="shared" si="1"/>
        <v>100</v>
      </c>
      <c r="M15" s="49"/>
      <c r="N15" s="45"/>
      <c r="O15" s="46"/>
      <c r="P15" s="106">
        <v>104600</v>
      </c>
      <c r="Q15" s="44">
        <v>62273.23</v>
      </c>
      <c r="R15" s="46">
        <f t="shared" si="5"/>
        <v>59.534636711281074</v>
      </c>
      <c r="S15" s="47"/>
      <c r="T15" s="48">
        <f t="shared" si="2"/>
        <v>46326.77</v>
      </c>
      <c r="U15" s="47">
        <v>0</v>
      </c>
      <c r="V15" s="47">
        <v>46326.77</v>
      </c>
    </row>
    <row r="16" spans="1:22" ht="17.25" customHeight="1">
      <c r="A16" s="202" t="s">
        <v>27</v>
      </c>
      <c r="B16" s="203"/>
      <c r="C16" s="204"/>
      <c r="D16" s="112">
        <f t="shared" si="3"/>
        <v>103000</v>
      </c>
      <c r="E16" s="43">
        <f t="shared" si="3"/>
        <v>75090</v>
      </c>
      <c r="F16" s="75">
        <f t="shared" si="4"/>
        <v>72.90291262135923</v>
      </c>
      <c r="G16" s="106">
        <v>13000</v>
      </c>
      <c r="H16" s="109">
        <v>27500</v>
      </c>
      <c r="I16" s="46">
        <f t="shared" si="0"/>
        <v>211.53846153846155</v>
      </c>
      <c r="J16" s="106">
        <v>90000</v>
      </c>
      <c r="K16" s="45">
        <v>47590</v>
      </c>
      <c r="L16" s="46">
        <f t="shared" si="1"/>
        <v>52.87777777777778</v>
      </c>
      <c r="M16" s="49">
        <v>33400</v>
      </c>
      <c r="N16" s="45">
        <v>0</v>
      </c>
      <c r="O16" s="46">
        <v>0</v>
      </c>
      <c r="P16" s="106">
        <v>103000</v>
      </c>
      <c r="Q16" s="44">
        <v>48838.87</v>
      </c>
      <c r="R16" s="46">
        <f t="shared" si="5"/>
        <v>47.4163786407767</v>
      </c>
      <c r="S16" s="47"/>
      <c r="T16" s="48">
        <f>E16-Q16</f>
        <v>26251.129999999997</v>
      </c>
      <c r="U16" s="47">
        <v>0</v>
      </c>
      <c r="V16" s="47">
        <v>26251.13</v>
      </c>
    </row>
    <row r="17" spans="1:22" ht="18.75" customHeight="1">
      <c r="A17" s="202" t="s">
        <v>28</v>
      </c>
      <c r="B17" s="203"/>
      <c r="C17" s="204"/>
      <c r="D17" s="112">
        <f t="shared" si="3"/>
        <v>71720</v>
      </c>
      <c r="E17" s="43">
        <f t="shared" si="3"/>
        <v>70220</v>
      </c>
      <c r="F17" s="75">
        <f t="shared" si="4"/>
        <v>97.90853318460681</v>
      </c>
      <c r="G17" s="106">
        <v>41720</v>
      </c>
      <c r="H17" s="109">
        <v>42720</v>
      </c>
      <c r="I17" s="46">
        <f t="shared" si="0"/>
        <v>102.39693192713327</v>
      </c>
      <c r="J17" s="106">
        <v>30000</v>
      </c>
      <c r="K17" s="50">
        <v>27500</v>
      </c>
      <c r="L17" s="46">
        <f t="shared" si="1"/>
        <v>91.66666666666666</v>
      </c>
      <c r="M17" s="49"/>
      <c r="N17" s="50"/>
      <c r="O17" s="46"/>
      <c r="P17" s="106">
        <v>71720</v>
      </c>
      <c r="Q17" s="44">
        <v>37701.24</v>
      </c>
      <c r="R17" s="46">
        <f t="shared" si="5"/>
        <v>52.56726157278304</v>
      </c>
      <c r="S17" s="47"/>
      <c r="T17" s="48">
        <f t="shared" si="2"/>
        <v>32518.760000000002</v>
      </c>
      <c r="U17" s="47">
        <v>0</v>
      </c>
      <c r="V17" s="47">
        <v>32518.76</v>
      </c>
    </row>
    <row r="18" spans="1:22" ht="18" customHeight="1">
      <c r="A18" s="202" t="s">
        <v>29</v>
      </c>
      <c r="B18" s="203"/>
      <c r="C18" s="204"/>
      <c r="D18" s="112">
        <f t="shared" si="3"/>
        <v>69150</v>
      </c>
      <c r="E18" s="43">
        <f t="shared" si="3"/>
        <v>85000</v>
      </c>
      <c r="F18" s="75">
        <f t="shared" si="4"/>
        <v>122.92118582791034</v>
      </c>
      <c r="G18" s="106">
        <v>49150</v>
      </c>
      <c r="H18" s="109">
        <v>65000</v>
      </c>
      <c r="I18" s="46">
        <f t="shared" si="0"/>
        <v>132.24821973550357</v>
      </c>
      <c r="J18" s="106">
        <v>20000</v>
      </c>
      <c r="K18" s="50">
        <v>20000</v>
      </c>
      <c r="L18" s="46">
        <f t="shared" si="1"/>
        <v>100</v>
      </c>
      <c r="M18" s="49"/>
      <c r="N18" s="50"/>
      <c r="O18" s="46"/>
      <c r="P18" s="106">
        <v>69150</v>
      </c>
      <c r="Q18" s="44">
        <v>37380</v>
      </c>
      <c r="R18" s="46">
        <f t="shared" si="5"/>
        <v>54.05639913232104</v>
      </c>
      <c r="S18" s="47"/>
      <c r="T18" s="48">
        <f t="shared" si="2"/>
        <v>47620</v>
      </c>
      <c r="U18" s="47">
        <v>0</v>
      </c>
      <c r="V18" s="47">
        <v>47620</v>
      </c>
    </row>
    <row r="19" spans="1:22" ht="18" customHeight="1">
      <c r="A19" s="202" t="s">
        <v>45</v>
      </c>
      <c r="B19" s="203"/>
      <c r="C19" s="204"/>
      <c r="D19" s="51">
        <f t="shared" si="3"/>
        <v>769470</v>
      </c>
      <c r="E19" s="52">
        <f t="shared" si="3"/>
        <v>788268.34</v>
      </c>
      <c r="F19" s="33">
        <f t="shared" si="4"/>
        <v>102.44302441940556</v>
      </c>
      <c r="G19" s="108">
        <f>SUM(G10:G18)</f>
        <v>282020</v>
      </c>
      <c r="H19" s="110">
        <f>SUM(H10:H18)</f>
        <v>314100</v>
      </c>
      <c r="I19" s="54">
        <f t="shared" si="0"/>
        <v>111.37507978157576</v>
      </c>
      <c r="J19" s="108">
        <f>SUM(J10:J18)</f>
        <v>487450</v>
      </c>
      <c r="K19" s="53">
        <f>SUM(K10:K18)</f>
        <v>474168.33999999997</v>
      </c>
      <c r="L19" s="54">
        <f t="shared" si="1"/>
        <v>97.27527746435531</v>
      </c>
      <c r="M19" s="133">
        <f>SUM(M10:M18)</f>
        <v>43400</v>
      </c>
      <c r="N19" s="53">
        <f>SUM(N10:N18)</f>
        <v>1628.34</v>
      </c>
      <c r="O19" s="54">
        <f>N19/M19*100</f>
        <v>3.7519354838709678</v>
      </c>
      <c r="P19" s="107">
        <f>SUM(P10:P18)</f>
        <v>769470</v>
      </c>
      <c r="Q19" s="55">
        <f>Q10+Q11+Q12+Q13+Q14+Q15+Q16+Q17+Q18</f>
        <v>429296.6699999999</v>
      </c>
      <c r="R19" s="54">
        <f t="shared" si="5"/>
        <v>55.791216031814095</v>
      </c>
      <c r="S19" s="136">
        <f>S10+S11+S16+S18</f>
        <v>0</v>
      </c>
      <c r="T19" s="57">
        <f>SUM(T10:T18)</f>
        <v>358971.67</v>
      </c>
      <c r="U19" s="56">
        <v>0</v>
      </c>
      <c r="V19" s="56">
        <f>V10+V11+V12+V13+V14+V15+V16+V17+V18</f>
        <v>358971.67</v>
      </c>
    </row>
    <row r="20" spans="1:22" ht="20.25" customHeight="1">
      <c r="A20" s="202" t="s">
        <v>30</v>
      </c>
      <c r="B20" s="203"/>
      <c r="C20" s="204"/>
      <c r="D20" s="129">
        <f t="shared" si="3"/>
        <v>71856229.9</v>
      </c>
      <c r="E20" s="43">
        <f>H20+K20</f>
        <v>63655927.95</v>
      </c>
      <c r="F20" s="75">
        <f>E20/D20*100</f>
        <v>88.58790398353477</v>
      </c>
      <c r="G20" s="129">
        <v>10558850</v>
      </c>
      <c r="H20" s="130">
        <v>8525313.13</v>
      </c>
      <c r="I20" s="75">
        <f>H20/G20*100</f>
        <v>80.74092472191575</v>
      </c>
      <c r="J20" s="129">
        <v>61297379.9</v>
      </c>
      <c r="K20" s="43">
        <v>55130614.82</v>
      </c>
      <c r="L20" s="75">
        <f>K20/J20*100</f>
        <v>89.9395943349285</v>
      </c>
      <c r="M20" s="134">
        <v>110000</v>
      </c>
      <c r="N20" s="43" t="e">
        <f>#REF!</f>
        <v>#REF!</v>
      </c>
      <c r="O20" s="75" t="e">
        <f>N20/M20*100</f>
        <v>#REF!</v>
      </c>
      <c r="P20" s="129">
        <v>73664427.92</v>
      </c>
      <c r="Q20" s="43">
        <v>55305081.55</v>
      </c>
      <c r="R20" s="75">
        <f>Q20/P20*100</f>
        <v>75.07705294346634</v>
      </c>
      <c r="S20" s="106">
        <f>D20-P20</f>
        <v>-1808198.0199999958</v>
      </c>
      <c r="T20" s="44">
        <f t="shared" si="2"/>
        <v>8350846.400000006</v>
      </c>
      <c r="U20" s="106">
        <v>1830607.37</v>
      </c>
      <c r="V20" s="106">
        <v>10181453.77</v>
      </c>
    </row>
    <row r="21" spans="1:22" ht="18" customHeight="1">
      <c r="A21" s="213" t="s">
        <v>31</v>
      </c>
      <c r="B21" s="213"/>
      <c r="C21" s="213"/>
      <c r="D21" s="51">
        <f>D19+D20</f>
        <v>72625699.9</v>
      </c>
      <c r="E21" s="52">
        <f>E19+E20</f>
        <v>64444196.29000001</v>
      </c>
      <c r="F21" s="33">
        <f>E21/D21*100</f>
        <v>88.73469911991857</v>
      </c>
      <c r="G21" s="51">
        <f>G19+G20</f>
        <v>10840870</v>
      </c>
      <c r="H21" s="111">
        <f>H19+H20</f>
        <v>8839413.13</v>
      </c>
      <c r="I21" s="21">
        <f>H21/G21*100</f>
        <v>81.53785747822823</v>
      </c>
      <c r="J21" s="51">
        <f>J19+J20</f>
        <v>61784829.9</v>
      </c>
      <c r="K21" s="52">
        <f>K19+K20</f>
        <v>55604783.160000004</v>
      </c>
      <c r="L21" s="21">
        <f>K21/J21*100</f>
        <v>89.99746903891696</v>
      </c>
      <c r="M21" s="135">
        <f>M19+M20</f>
        <v>153400</v>
      </c>
      <c r="N21" s="52" t="e">
        <f>N19+N20</f>
        <v>#REF!</v>
      </c>
      <c r="O21" s="21" t="e">
        <f>N21/M21*100</f>
        <v>#REF!</v>
      </c>
      <c r="P21" s="51">
        <f>P19+P20</f>
        <v>74433897.92</v>
      </c>
      <c r="Q21" s="52">
        <f>Q19+Q20</f>
        <v>55734378.22</v>
      </c>
      <c r="R21" s="21">
        <f>Q21/P21*100</f>
        <v>74.87768312214705</v>
      </c>
      <c r="S21" s="137">
        <f>S19+S20</f>
        <v>-1808198.0199999958</v>
      </c>
      <c r="T21" s="57">
        <f>T19+T20</f>
        <v>8709818.070000006</v>
      </c>
      <c r="U21" s="56">
        <f>SUM(U19:U20)</f>
        <v>1830607.37</v>
      </c>
      <c r="V21" s="56">
        <f>SUM(V19:V20)</f>
        <v>10540425.44</v>
      </c>
    </row>
    <row r="22" spans="1:22" ht="18" customHeight="1">
      <c r="A22" s="122"/>
      <c r="B22" s="122"/>
      <c r="C22" s="122"/>
      <c r="D22" s="123"/>
      <c r="E22" s="124"/>
      <c r="F22" s="131"/>
      <c r="G22" s="123"/>
      <c r="H22" s="125"/>
      <c r="I22" s="26"/>
      <c r="J22" s="123"/>
      <c r="K22" s="124"/>
      <c r="L22" s="26"/>
      <c r="M22" s="123"/>
      <c r="N22" s="124"/>
      <c r="O22" s="26"/>
      <c r="P22" s="123"/>
      <c r="Q22" s="124"/>
      <c r="R22" s="26"/>
      <c r="S22" s="132"/>
      <c r="T22" s="127"/>
      <c r="U22" s="126"/>
      <c r="V22" s="126"/>
    </row>
    <row r="23" spans="1:22" ht="18" customHeight="1">
      <c r="A23" s="122"/>
      <c r="B23" s="122"/>
      <c r="C23" s="122"/>
      <c r="D23" s="123"/>
      <c r="E23" s="124"/>
      <c r="F23" s="131"/>
      <c r="G23" s="123"/>
      <c r="H23" s="125"/>
      <c r="I23" s="26"/>
      <c r="J23" s="123"/>
      <c r="K23" s="124"/>
      <c r="L23" s="26"/>
      <c r="M23" s="123"/>
      <c r="N23" s="124"/>
      <c r="O23" s="26"/>
      <c r="P23" s="123"/>
      <c r="Q23" s="124"/>
      <c r="R23" s="26"/>
      <c r="S23" s="132"/>
      <c r="T23" s="127"/>
      <c r="U23" s="126"/>
      <c r="V23" s="126"/>
    </row>
    <row r="24" spans="1:22" ht="18" customHeight="1">
      <c r="A24" s="122"/>
      <c r="B24" s="122"/>
      <c r="C24" s="122"/>
      <c r="D24" s="123"/>
      <c r="E24" s="124"/>
      <c r="F24" s="26"/>
      <c r="G24" s="123"/>
      <c r="H24" s="125"/>
      <c r="I24" s="26"/>
      <c r="J24" s="123"/>
      <c r="K24" s="124"/>
      <c r="L24" s="26"/>
      <c r="M24" s="123"/>
      <c r="N24" s="124"/>
      <c r="O24" s="26"/>
      <c r="P24" s="123"/>
      <c r="Q24" s="124"/>
      <c r="R24" s="26"/>
      <c r="S24" s="126"/>
      <c r="T24" s="127"/>
      <c r="U24" s="126"/>
      <c r="V24" s="126"/>
    </row>
    <row r="25" spans="1:3" ht="12.75">
      <c r="A25" s="128"/>
      <c r="B25" s="128"/>
      <c r="C25" s="128"/>
    </row>
    <row r="26" spans="1:3" ht="12.75">
      <c r="A26" s="128"/>
      <c r="B26" s="128"/>
      <c r="C26" s="128"/>
    </row>
  </sheetData>
  <mergeCells count="23">
    <mergeCell ref="A20:C20"/>
    <mergeCell ref="A21:C21"/>
    <mergeCell ref="A14:C14"/>
    <mergeCell ref="P6:R8"/>
    <mergeCell ref="A6:C9"/>
    <mergeCell ref="G6:L6"/>
    <mergeCell ref="D6:F8"/>
    <mergeCell ref="A19:C19"/>
    <mergeCell ref="A10:C10"/>
    <mergeCell ref="A11:C11"/>
    <mergeCell ref="B3:U3"/>
    <mergeCell ref="G7:I8"/>
    <mergeCell ref="J7:L8"/>
    <mergeCell ref="M8:O8"/>
    <mergeCell ref="M6:O7"/>
    <mergeCell ref="S6:T8"/>
    <mergeCell ref="U6:V8"/>
    <mergeCell ref="A12:C12"/>
    <mergeCell ref="A13:C13"/>
    <mergeCell ref="A16:C16"/>
    <mergeCell ref="A18:C18"/>
    <mergeCell ref="A17:C17"/>
    <mergeCell ref="A15:C15"/>
  </mergeCells>
  <printOptions/>
  <pageMargins left="0.3937007874015748" right="0.1968503937007874" top="0.3937007874015748" bottom="0.1968503937007874" header="0.5118110236220472" footer="0.5118110236220472"/>
  <pageSetup horizontalDpi="1200" verticalDpi="12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tabSelected="1" workbookViewId="0" topLeftCell="A8">
      <selection activeCell="L38" sqref="L38:L39"/>
    </sheetView>
  </sheetViews>
  <sheetFormatPr defaultColWidth="9.00390625" defaultRowHeight="12.75"/>
  <cols>
    <col min="2" max="2" width="4.125" style="0" customWidth="1"/>
    <col min="3" max="3" width="5.25390625" style="0" customWidth="1"/>
    <col min="4" max="4" width="12.375" style="0" customWidth="1"/>
    <col min="5" max="5" width="11.00390625" style="0" customWidth="1"/>
    <col min="6" max="6" width="5.375" style="0" customWidth="1"/>
    <col min="8" max="8" width="10.125" style="0" customWidth="1"/>
    <col min="9" max="9" width="10.00390625" style="0" customWidth="1"/>
    <col min="10" max="10" width="9.00390625" style="0" customWidth="1"/>
    <col min="11" max="11" width="8.625" style="0" customWidth="1"/>
    <col min="12" max="12" width="11.75390625" style="0" customWidth="1"/>
    <col min="13" max="13" width="12.125" style="0" customWidth="1"/>
    <col min="14" max="14" width="5.375" style="0" customWidth="1"/>
    <col min="15" max="15" width="11.125" style="0" customWidth="1"/>
    <col min="16" max="16" width="10.00390625" style="0" customWidth="1"/>
    <col min="17" max="17" width="5.00390625" style="0" customWidth="1"/>
    <col min="18" max="19" width="8.375" style="0" customWidth="1"/>
    <col min="20" max="20" width="5.625" style="0" customWidth="1"/>
    <col min="21" max="21" width="9.75390625" style="0" customWidth="1"/>
    <col min="22" max="22" width="10.375" style="0" customWidth="1"/>
    <col min="23" max="23" width="5.375" style="0" customWidth="1"/>
    <col min="24" max="24" width="2.875" style="0" customWidth="1"/>
    <col min="25" max="25" width="11.875" style="0" customWidth="1"/>
    <col min="26" max="26" width="11.125" style="0" customWidth="1"/>
    <col min="27" max="27" width="4.875" style="0" customWidth="1"/>
    <col min="28" max="28" width="10.625" style="0" customWidth="1"/>
    <col min="29" max="29" width="10.875" style="0" customWidth="1"/>
    <col min="30" max="30" width="11.00390625" style="0" customWidth="1"/>
    <col min="31" max="31" width="10.75390625" style="0" customWidth="1"/>
  </cols>
  <sheetData>
    <row r="1" spans="4:24" ht="12.75">
      <c r="D1" s="4"/>
      <c r="E1" s="3"/>
      <c r="F1" s="4"/>
      <c r="G1" s="4"/>
      <c r="H1" s="5"/>
      <c r="I1" s="5"/>
      <c r="J1" s="4"/>
      <c r="K1" s="4"/>
      <c r="L1" s="4"/>
      <c r="M1" s="3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4:24" ht="12.75">
      <c r="D2" s="4"/>
      <c r="E2" s="3"/>
      <c r="F2" s="4"/>
      <c r="G2" s="4"/>
      <c r="H2" s="5"/>
      <c r="I2" s="5"/>
      <c r="J2" s="4"/>
      <c r="K2" s="4"/>
      <c r="L2" s="4"/>
      <c r="M2" s="3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31" ht="12.75" customHeight="1">
      <c r="A3" s="1"/>
      <c r="B3" s="252" t="s">
        <v>83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</row>
    <row r="4" spans="1:27" ht="12.75">
      <c r="A4" s="1"/>
      <c r="B4" s="1"/>
      <c r="C4" s="1"/>
      <c r="D4" s="6"/>
      <c r="E4" s="7"/>
      <c r="F4" s="6"/>
      <c r="G4" s="6"/>
      <c r="H4" s="8"/>
      <c r="I4" s="8"/>
      <c r="J4" s="6"/>
      <c r="K4" s="6"/>
      <c r="L4" s="6"/>
      <c r="M4" s="7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1"/>
      <c r="Z4" s="1"/>
      <c r="AA4" s="1"/>
    </row>
    <row r="5" spans="1:27" ht="12.75">
      <c r="A5" s="1"/>
      <c r="B5" s="1"/>
      <c r="C5" s="1"/>
      <c r="D5" s="6"/>
      <c r="E5" s="7"/>
      <c r="F5" s="6"/>
      <c r="G5" s="6"/>
      <c r="H5" s="8"/>
      <c r="I5" s="8"/>
      <c r="J5" s="6"/>
      <c r="K5" s="6"/>
      <c r="L5" s="6"/>
      <c r="M5" s="9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1"/>
      <c r="Z5" s="254" t="s">
        <v>57</v>
      </c>
      <c r="AA5" s="255"/>
    </row>
    <row r="6" spans="1:31" ht="22.5" customHeight="1">
      <c r="A6" s="273"/>
      <c r="B6" s="273"/>
      <c r="C6" s="273"/>
      <c r="D6" s="212" t="s">
        <v>16</v>
      </c>
      <c r="E6" s="212"/>
      <c r="F6" s="212"/>
      <c r="G6" s="231" t="s">
        <v>17</v>
      </c>
      <c r="H6" s="232"/>
      <c r="I6" s="232"/>
      <c r="J6" s="232"/>
      <c r="K6" s="232"/>
      <c r="L6" s="232"/>
      <c r="M6" s="232"/>
      <c r="N6" s="232"/>
      <c r="O6" s="102"/>
      <c r="P6" s="102"/>
      <c r="Q6" s="102"/>
      <c r="R6" s="102"/>
      <c r="S6" s="102"/>
      <c r="T6" s="102"/>
      <c r="U6" s="256" t="s">
        <v>68</v>
      </c>
      <c r="V6" s="243"/>
      <c r="W6" s="244"/>
      <c r="X6" s="245"/>
      <c r="Y6" s="212" t="s">
        <v>58</v>
      </c>
      <c r="Z6" s="230"/>
      <c r="AA6" s="230"/>
      <c r="AB6" s="212" t="s">
        <v>59</v>
      </c>
      <c r="AC6" s="230"/>
      <c r="AD6" s="212" t="s">
        <v>60</v>
      </c>
      <c r="AE6" s="230"/>
    </row>
    <row r="7" spans="1:31" ht="12.75" customHeight="1">
      <c r="A7" s="273"/>
      <c r="B7" s="273"/>
      <c r="C7" s="273"/>
      <c r="D7" s="212"/>
      <c r="E7" s="212"/>
      <c r="F7" s="212"/>
      <c r="G7" s="259" t="s">
        <v>18</v>
      </c>
      <c r="H7" s="260"/>
      <c r="I7" s="260"/>
      <c r="J7" s="260"/>
      <c r="K7" s="261"/>
      <c r="L7" s="267" t="s">
        <v>19</v>
      </c>
      <c r="M7" s="268"/>
      <c r="N7" s="269"/>
      <c r="O7" s="235" t="s">
        <v>71</v>
      </c>
      <c r="P7" s="236"/>
      <c r="Q7" s="237"/>
      <c r="R7" s="235" t="s">
        <v>72</v>
      </c>
      <c r="S7" s="236"/>
      <c r="T7" s="237"/>
      <c r="U7" s="257"/>
      <c r="V7" s="246"/>
      <c r="W7" s="247"/>
      <c r="X7" s="248"/>
      <c r="Y7" s="212"/>
      <c r="Z7" s="230"/>
      <c r="AA7" s="230"/>
      <c r="AB7" s="212"/>
      <c r="AC7" s="230"/>
      <c r="AD7" s="212"/>
      <c r="AE7" s="230"/>
    </row>
    <row r="8" spans="1:31" ht="50.25" customHeight="1">
      <c r="A8" s="273"/>
      <c r="B8" s="273"/>
      <c r="C8" s="273"/>
      <c r="D8" s="212"/>
      <c r="E8" s="212"/>
      <c r="F8" s="212"/>
      <c r="G8" s="262"/>
      <c r="H8" s="263"/>
      <c r="I8" s="263"/>
      <c r="J8" s="263"/>
      <c r="K8" s="264"/>
      <c r="L8" s="270"/>
      <c r="M8" s="271"/>
      <c r="N8" s="272"/>
      <c r="O8" s="238"/>
      <c r="P8" s="239"/>
      <c r="Q8" s="240"/>
      <c r="R8" s="238"/>
      <c r="S8" s="239"/>
      <c r="T8" s="240"/>
      <c r="U8" s="257"/>
      <c r="V8" s="246"/>
      <c r="W8" s="247"/>
      <c r="X8" s="248"/>
      <c r="Y8" s="230"/>
      <c r="Z8" s="230"/>
      <c r="AA8" s="230"/>
      <c r="AB8" s="230"/>
      <c r="AC8" s="230"/>
      <c r="AD8" s="230"/>
      <c r="AE8" s="230"/>
    </row>
    <row r="9" spans="1:31" ht="23.25" customHeight="1">
      <c r="A9" s="274"/>
      <c r="B9" s="274"/>
      <c r="C9" s="274"/>
      <c r="D9" s="74"/>
      <c r="E9" s="74"/>
      <c r="F9" s="74"/>
      <c r="G9" s="233" t="s">
        <v>20</v>
      </c>
      <c r="H9" s="275" t="s">
        <v>21</v>
      </c>
      <c r="I9" s="275"/>
      <c r="J9" s="265" t="s">
        <v>22</v>
      </c>
      <c r="K9" s="266"/>
      <c r="L9" s="234"/>
      <c r="M9" s="241"/>
      <c r="N9" s="242"/>
      <c r="O9" s="234"/>
      <c r="P9" s="241"/>
      <c r="Q9" s="242"/>
      <c r="R9" s="234"/>
      <c r="S9" s="241"/>
      <c r="T9" s="242"/>
      <c r="U9" s="257"/>
      <c r="V9" s="246"/>
      <c r="W9" s="247"/>
      <c r="X9" s="248"/>
      <c r="Y9" s="35"/>
      <c r="Z9" s="35"/>
      <c r="AA9" s="35"/>
      <c r="AB9" s="35"/>
      <c r="AC9" s="35"/>
      <c r="AD9" s="35"/>
      <c r="AE9" s="35"/>
    </row>
    <row r="10" spans="1:31" ht="56.25">
      <c r="A10" s="274"/>
      <c r="B10" s="274"/>
      <c r="C10" s="274"/>
      <c r="D10" s="10" t="s">
        <v>20</v>
      </c>
      <c r="E10" s="10" t="s">
        <v>21</v>
      </c>
      <c r="F10" s="11" t="s">
        <v>22</v>
      </c>
      <c r="G10" s="234"/>
      <c r="H10" s="73" t="s">
        <v>84</v>
      </c>
      <c r="I10" s="72" t="s">
        <v>85</v>
      </c>
      <c r="J10" s="77" t="s">
        <v>86</v>
      </c>
      <c r="K10" s="77" t="s">
        <v>87</v>
      </c>
      <c r="L10" s="10" t="s">
        <v>20</v>
      </c>
      <c r="M10" s="12" t="s">
        <v>21</v>
      </c>
      <c r="N10" s="11" t="s">
        <v>22</v>
      </c>
      <c r="O10" s="10" t="s">
        <v>20</v>
      </c>
      <c r="P10" s="12" t="s">
        <v>21</v>
      </c>
      <c r="Q10" s="11" t="s">
        <v>22</v>
      </c>
      <c r="R10" s="10" t="s">
        <v>20</v>
      </c>
      <c r="S10" s="12" t="s">
        <v>21</v>
      </c>
      <c r="T10" s="11" t="s">
        <v>22</v>
      </c>
      <c r="U10" s="258"/>
      <c r="V10" s="249"/>
      <c r="W10" s="250"/>
      <c r="X10" s="251"/>
      <c r="Y10" s="35" t="s">
        <v>20</v>
      </c>
      <c r="Z10" s="35" t="s">
        <v>21</v>
      </c>
      <c r="AA10" s="36" t="s">
        <v>22</v>
      </c>
      <c r="AB10" s="35" t="s">
        <v>20</v>
      </c>
      <c r="AC10" s="35" t="s">
        <v>21</v>
      </c>
      <c r="AD10" s="35" t="s">
        <v>61</v>
      </c>
      <c r="AE10" s="35" t="s">
        <v>89</v>
      </c>
    </row>
    <row r="11" spans="1:31" ht="15.75" customHeight="1">
      <c r="A11" s="224" t="s">
        <v>47</v>
      </c>
      <c r="B11" s="225"/>
      <c r="C11" s="226"/>
      <c r="D11" s="61">
        <f>G11+L11</f>
        <v>2525898</v>
      </c>
      <c r="E11" s="79">
        <f>I11+M11</f>
        <v>2406299.79</v>
      </c>
      <c r="F11" s="20">
        <f aca="true" t="shared" si="0" ref="F11:F19">E11/D11*100</f>
        <v>95.26512115691132</v>
      </c>
      <c r="G11" s="69">
        <v>443140</v>
      </c>
      <c r="H11" s="79">
        <v>449904.8</v>
      </c>
      <c r="I11" s="79">
        <v>443431.79</v>
      </c>
      <c r="J11" s="40">
        <f>I11/H11*100</f>
        <v>98.56124895755724</v>
      </c>
      <c r="K11" s="40">
        <f>I11/G11*100</f>
        <v>100.06584600803356</v>
      </c>
      <c r="L11" s="61">
        <v>2082758</v>
      </c>
      <c r="M11" s="81">
        <v>1962868</v>
      </c>
      <c r="N11" s="20">
        <f aca="true" t="shared" si="1" ref="N11:N19">M11/L11*100</f>
        <v>94.24369033752362</v>
      </c>
      <c r="O11" s="69">
        <v>1333800</v>
      </c>
      <c r="P11" s="69">
        <v>1275685</v>
      </c>
      <c r="Q11" s="20">
        <f aca="true" t="shared" si="2" ref="Q11:Q19">P11/O11*100</f>
        <v>95.64289998500524</v>
      </c>
      <c r="R11" s="69">
        <v>74980</v>
      </c>
      <c r="S11" s="69">
        <v>74980</v>
      </c>
      <c r="T11" s="20">
        <f aca="true" t="shared" si="3" ref="T11:T20">S11/R11*100</f>
        <v>100</v>
      </c>
      <c r="U11" s="40"/>
      <c r="V11" s="224" t="s">
        <v>47</v>
      </c>
      <c r="W11" s="225"/>
      <c r="X11" s="226"/>
      <c r="Y11" s="64">
        <v>2549878.51</v>
      </c>
      <c r="Z11" s="83">
        <v>2256851.27</v>
      </c>
      <c r="AA11" s="37">
        <f>Z11/Y11*100</f>
        <v>88.50818818030669</v>
      </c>
      <c r="AB11" s="38">
        <f>D11-Y11</f>
        <v>-23980.509999999776</v>
      </c>
      <c r="AC11" s="31">
        <f>E11-Z11</f>
        <v>149448.52000000002</v>
      </c>
      <c r="AD11" s="38">
        <v>23980.51</v>
      </c>
      <c r="AE11" s="38">
        <v>173429.03</v>
      </c>
    </row>
    <row r="12" spans="1:31" ht="15.75" customHeight="1">
      <c r="A12" s="224" t="s">
        <v>48</v>
      </c>
      <c r="B12" s="225"/>
      <c r="C12" s="226"/>
      <c r="D12" s="61">
        <f aca="true" t="shared" si="4" ref="D12:D22">G12+L12</f>
        <v>6582049</v>
      </c>
      <c r="E12" s="79">
        <f aca="true" t="shared" si="5" ref="E12:E20">I12+M12</f>
        <v>6445903.92</v>
      </c>
      <c r="F12" s="20">
        <f t="shared" si="0"/>
        <v>97.93156994121436</v>
      </c>
      <c r="G12" s="69">
        <v>513340</v>
      </c>
      <c r="H12" s="79">
        <v>550045.14</v>
      </c>
      <c r="I12" s="79">
        <v>520995.92</v>
      </c>
      <c r="J12" s="40">
        <f aca="true" t="shared" si="6" ref="J12:J22">I12/H12*100</f>
        <v>94.71875708237327</v>
      </c>
      <c r="K12" s="40">
        <f aca="true" t="shared" si="7" ref="K12:K22">I12/G12*100</f>
        <v>101.4913936182647</v>
      </c>
      <c r="L12" s="61">
        <v>6068709</v>
      </c>
      <c r="M12" s="81">
        <v>5924908</v>
      </c>
      <c r="N12" s="20">
        <f t="shared" si="1"/>
        <v>97.63045155073344</v>
      </c>
      <c r="O12" s="69">
        <v>2063200</v>
      </c>
      <c r="P12" s="69">
        <v>1973303</v>
      </c>
      <c r="Q12" s="20">
        <f t="shared" si="2"/>
        <v>95.64283637068631</v>
      </c>
      <c r="R12" s="69">
        <v>406190</v>
      </c>
      <c r="S12" s="69">
        <v>406190</v>
      </c>
      <c r="T12" s="20">
        <f t="shared" si="3"/>
        <v>100</v>
      </c>
      <c r="U12" s="40"/>
      <c r="V12" s="224" t="s">
        <v>48</v>
      </c>
      <c r="W12" s="225"/>
      <c r="X12" s="226"/>
      <c r="Y12" s="64">
        <v>6636174.59</v>
      </c>
      <c r="Z12" s="83">
        <v>4010638.28</v>
      </c>
      <c r="AA12" s="37">
        <f aca="true" t="shared" si="8" ref="AA12:AA22">Z12/Y12*100</f>
        <v>60.43599705835949</v>
      </c>
      <c r="AB12" s="38">
        <f>D12-Y12</f>
        <v>-54125.58999999985</v>
      </c>
      <c r="AC12" s="31">
        <f>E12-Z12</f>
        <v>2435265.64</v>
      </c>
      <c r="AD12" s="38">
        <v>54125.59</v>
      </c>
      <c r="AE12" s="38">
        <v>2489391.23</v>
      </c>
    </row>
    <row r="13" spans="1:31" ht="14.25" customHeight="1">
      <c r="A13" s="224" t="s">
        <v>23</v>
      </c>
      <c r="B13" s="225"/>
      <c r="C13" s="226"/>
      <c r="D13" s="61">
        <f t="shared" si="4"/>
        <v>5056657</v>
      </c>
      <c r="E13" s="79">
        <f t="shared" si="5"/>
        <v>4597182.34</v>
      </c>
      <c r="F13" s="20">
        <f t="shared" si="0"/>
        <v>90.91346990709475</v>
      </c>
      <c r="G13" s="69">
        <v>1060890</v>
      </c>
      <c r="H13" s="79">
        <v>1005312.43</v>
      </c>
      <c r="I13" s="79">
        <v>1042503.34</v>
      </c>
      <c r="J13" s="40">
        <f t="shared" si="6"/>
        <v>103.69943799461426</v>
      </c>
      <c r="K13" s="40">
        <f t="shared" si="7"/>
        <v>98.26686461367342</v>
      </c>
      <c r="L13" s="61">
        <v>3995767</v>
      </c>
      <c r="M13" s="81">
        <v>3554679</v>
      </c>
      <c r="N13" s="20">
        <f t="shared" si="1"/>
        <v>88.96111810323275</v>
      </c>
      <c r="O13" s="69">
        <v>2197200</v>
      </c>
      <c r="P13" s="69">
        <v>2101466</v>
      </c>
      <c r="Q13" s="20">
        <f t="shared" si="2"/>
        <v>95.64290915710905</v>
      </c>
      <c r="R13" s="69">
        <v>316323</v>
      </c>
      <c r="S13" s="69">
        <v>111423</v>
      </c>
      <c r="T13" s="20">
        <f t="shared" si="3"/>
        <v>35.22443831147277</v>
      </c>
      <c r="U13" s="40"/>
      <c r="V13" s="224" t="s">
        <v>23</v>
      </c>
      <c r="W13" s="225"/>
      <c r="X13" s="226"/>
      <c r="Y13" s="64">
        <v>5228074.69</v>
      </c>
      <c r="Z13" s="83">
        <v>4006151.3</v>
      </c>
      <c r="AA13" s="37">
        <f t="shared" si="8"/>
        <v>76.62766003826927</v>
      </c>
      <c r="AB13" s="38">
        <f>D13-Y13</f>
        <v>-171417.6900000004</v>
      </c>
      <c r="AC13" s="31">
        <f>E13-Z13</f>
        <v>591031.04</v>
      </c>
      <c r="AD13" s="38">
        <v>171417.69</v>
      </c>
      <c r="AE13" s="38">
        <v>762448.73</v>
      </c>
    </row>
    <row r="14" spans="1:31" ht="13.5" customHeight="1">
      <c r="A14" s="224" t="s">
        <v>24</v>
      </c>
      <c r="B14" s="225"/>
      <c r="C14" s="226"/>
      <c r="D14" s="61">
        <f t="shared" si="4"/>
        <v>5465111</v>
      </c>
      <c r="E14" s="79">
        <f t="shared" si="5"/>
        <v>5280923.71</v>
      </c>
      <c r="F14" s="20">
        <f t="shared" si="0"/>
        <v>96.62976122534383</v>
      </c>
      <c r="G14" s="69">
        <v>876640</v>
      </c>
      <c r="H14" s="79">
        <v>759064.45</v>
      </c>
      <c r="I14" s="79">
        <v>861655.71</v>
      </c>
      <c r="J14" s="40">
        <f t="shared" si="6"/>
        <v>113.51548738713821</v>
      </c>
      <c r="K14" s="40">
        <f t="shared" si="7"/>
        <v>98.29071340573097</v>
      </c>
      <c r="L14" s="61">
        <v>4588471</v>
      </c>
      <c r="M14" s="81">
        <v>4419268</v>
      </c>
      <c r="N14" s="20">
        <f t="shared" si="1"/>
        <v>96.31243174469229</v>
      </c>
      <c r="O14" s="69">
        <v>2722300</v>
      </c>
      <c r="P14" s="69">
        <v>2603686</v>
      </c>
      <c r="Q14" s="20">
        <f t="shared" si="2"/>
        <v>95.64287550967931</v>
      </c>
      <c r="R14" s="69">
        <v>186080</v>
      </c>
      <c r="S14" s="69">
        <v>186080</v>
      </c>
      <c r="T14" s="20">
        <f t="shared" si="3"/>
        <v>100</v>
      </c>
      <c r="U14" s="40"/>
      <c r="V14" s="224" t="s">
        <v>24</v>
      </c>
      <c r="W14" s="225"/>
      <c r="X14" s="226"/>
      <c r="Y14" s="64">
        <v>5520957.28</v>
      </c>
      <c r="Z14" s="83">
        <v>4830900.06</v>
      </c>
      <c r="AA14" s="37">
        <f t="shared" si="8"/>
        <v>87.5011309632883</v>
      </c>
      <c r="AB14" s="38">
        <f>D14-Y14</f>
        <v>-55846.28000000026</v>
      </c>
      <c r="AC14" s="31">
        <f>E14-Z14</f>
        <v>450023.6500000004</v>
      </c>
      <c r="AD14" s="38">
        <v>55846.28</v>
      </c>
      <c r="AE14" s="38">
        <v>505869.93</v>
      </c>
    </row>
    <row r="15" spans="1:31" ht="15" customHeight="1">
      <c r="A15" s="224" t="s">
        <v>25</v>
      </c>
      <c r="B15" s="225"/>
      <c r="C15" s="226"/>
      <c r="D15" s="61">
        <f t="shared" si="4"/>
        <v>3927355</v>
      </c>
      <c r="E15" s="79">
        <f t="shared" si="5"/>
        <v>3814057.12</v>
      </c>
      <c r="F15" s="20">
        <f t="shared" si="0"/>
        <v>97.1151607124897</v>
      </c>
      <c r="G15" s="69">
        <v>453120</v>
      </c>
      <c r="H15" s="79">
        <v>320787.41</v>
      </c>
      <c r="I15" s="79">
        <v>444139.12</v>
      </c>
      <c r="J15" s="40">
        <f t="shared" si="6"/>
        <v>138.45279027627674</v>
      </c>
      <c r="K15" s="40">
        <f t="shared" si="7"/>
        <v>98.01799081920903</v>
      </c>
      <c r="L15" s="61">
        <v>3474235</v>
      </c>
      <c r="M15" s="81">
        <v>3369918</v>
      </c>
      <c r="N15" s="20">
        <f>M15/L15*100</f>
        <v>96.99741094082583</v>
      </c>
      <c r="O15" s="69">
        <v>1706200</v>
      </c>
      <c r="P15" s="69">
        <v>1631859</v>
      </c>
      <c r="Q15" s="20">
        <f>P15/O15*100</f>
        <v>95.64289063415778</v>
      </c>
      <c r="R15" s="69">
        <v>103167</v>
      </c>
      <c r="S15" s="69">
        <v>103167</v>
      </c>
      <c r="T15" s="20">
        <f>S15/R15*100</f>
        <v>100</v>
      </c>
      <c r="U15" s="40"/>
      <c r="V15" s="224" t="s">
        <v>25</v>
      </c>
      <c r="W15" s="225"/>
      <c r="X15" s="226"/>
      <c r="Y15" s="64">
        <v>4169356.04</v>
      </c>
      <c r="Z15" s="83">
        <v>3105988.51</v>
      </c>
      <c r="AA15" s="37">
        <f t="shared" si="8"/>
        <v>74.49564105827719</v>
      </c>
      <c r="AB15" s="38">
        <f>D15-Y15</f>
        <v>-242001.04000000004</v>
      </c>
      <c r="AC15" s="31">
        <f>E15-Z15</f>
        <v>708068.6100000003</v>
      </c>
      <c r="AD15" s="38">
        <v>242001.04</v>
      </c>
      <c r="AE15" s="38">
        <v>950069.65</v>
      </c>
    </row>
    <row r="16" spans="1:31" ht="13.5" customHeight="1">
      <c r="A16" s="224" t="s">
        <v>26</v>
      </c>
      <c r="B16" s="225"/>
      <c r="C16" s="226"/>
      <c r="D16" s="61">
        <f t="shared" si="4"/>
        <v>8896089</v>
      </c>
      <c r="E16" s="79">
        <f t="shared" si="5"/>
        <v>8730930.54</v>
      </c>
      <c r="F16" s="20">
        <f t="shared" si="0"/>
        <v>98.14347113658597</v>
      </c>
      <c r="G16" s="69">
        <v>892611</v>
      </c>
      <c r="H16" s="79">
        <v>848052.78</v>
      </c>
      <c r="I16" s="79">
        <v>920212.54</v>
      </c>
      <c r="J16" s="40">
        <f t="shared" si="6"/>
        <v>108.50887606311485</v>
      </c>
      <c r="K16" s="40">
        <f t="shared" si="7"/>
        <v>103.09222494457273</v>
      </c>
      <c r="L16" s="61">
        <v>8003478</v>
      </c>
      <c r="M16" s="81">
        <v>7810718</v>
      </c>
      <c r="N16" s="20">
        <f t="shared" si="1"/>
        <v>97.59154707490919</v>
      </c>
      <c r="O16" s="69">
        <v>2168300</v>
      </c>
      <c r="P16" s="69">
        <v>2073824</v>
      </c>
      <c r="Q16" s="20">
        <f t="shared" si="2"/>
        <v>95.64285384863717</v>
      </c>
      <c r="R16" s="69">
        <v>507630</v>
      </c>
      <c r="S16" s="69">
        <v>507630</v>
      </c>
      <c r="T16" s="20">
        <f t="shared" si="3"/>
        <v>100</v>
      </c>
      <c r="U16" s="40"/>
      <c r="V16" s="224" t="s">
        <v>26</v>
      </c>
      <c r="W16" s="225"/>
      <c r="X16" s="226"/>
      <c r="Y16" s="64">
        <v>8970673.03</v>
      </c>
      <c r="Z16" s="83">
        <v>8465534.82</v>
      </c>
      <c r="AA16" s="37">
        <f t="shared" si="8"/>
        <v>94.3690043287644</v>
      </c>
      <c r="AB16" s="38">
        <f>D16-Y16</f>
        <v>-74584.02999999933</v>
      </c>
      <c r="AC16" s="31">
        <f>E16-Z16</f>
        <v>265395.7199999988</v>
      </c>
      <c r="AD16" s="38">
        <v>74584.03</v>
      </c>
      <c r="AE16" s="38">
        <v>339979.75</v>
      </c>
    </row>
    <row r="17" spans="1:31" ht="13.5" customHeight="1">
      <c r="A17" s="224" t="s">
        <v>27</v>
      </c>
      <c r="B17" s="225"/>
      <c r="C17" s="226"/>
      <c r="D17" s="61">
        <f t="shared" si="4"/>
        <v>2599961</v>
      </c>
      <c r="E17" s="79">
        <f t="shared" si="5"/>
        <v>2587004.32</v>
      </c>
      <c r="F17" s="20">
        <f t="shared" si="0"/>
        <v>99.50165867872633</v>
      </c>
      <c r="G17" s="69">
        <v>481180</v>
      </c>
      <c r="H17" s="79">
        <v>490531.04</v>
      </c>
      <c r="I17" s="79">
        <v>565156.32</v>
      </c>
      <c r="J17" s="40">
        <f t="shared" si="6"/>
        <v>115.21316163804842</v>
      </c>
      <c r="K17" s="40">
        <f t="shared" si="7"/>
        <v>117.45216343156406</v>
      </c>
      <c r="L17" s="61">
        <v>2118781</v>
      </c>
      <c r="M17" s="81">
        <v>2021848</v>
      </c>
      <c r="N17" s="20">
        <f t="shared" si="1"/>
        <v>95.42505808764568</v>
      </c>
      <c r="O17" s="69">
        <v>1313500</v>
      </c>
      <c r="P17" s="69">
        <v>1256268</v>
      </c>
      <c r="Q17" s="20">
        <f t="shared" si="2"/>
        <v>95.64278644842025</v>
      </c>
      <c r="R17" s="69">
        <v>51970</v>
      </c>
      <c r="S17" s="69">
        <v>51970</v>
      </c>
      <c r="T17" s="20">
        <f t="shared" si="3"/>
        <v>100</v>
      </c>
      <c r="U17" s="40"/>
      <c r="V17" s="224" t="s">
        <v>27</v>
      </c>
      <c r="W17" s="225"/>
      <c r="X17" s="226"/>
      <c r="Y17" s="64">
        <v>2629322.22</v>
      </c>
      <c r="Z17" s="83">
        <v>2390397.87</v>
      </c>
      <c r="AA17" s="37">
        <f t="shared" si="8"/>
        <v>90.91308215544612</v>
      </c>
      <c r="AB17" s="38">
        <f>D17-Y17</f>
        <v>-29361.220000000205</v>
      </c>
      <c r="AC17" s="31">
        <f>E17-Z17</f>
        <v>196606.44999999972</v>
      </c>
      <c r="AD17" s="38">
        <v>29361.22</v>
      </c>
      <c r="AE17" s="38">
        <v>225967.67</v>
      </c>
    </row>
    <row r="18" spans="1:31" ht="14.25" customHeight="1">
      <c r="A18" s="224" t="s">
        <v>28</v>
      </c>
      <c r="B18" s="225"/>
      <c r="C18" s="226"/>
      <c r="D18" s="61">
        <f t="shared" si="4"/>
        <v>19536739</v>
      </c>
      <c r="E18" s="79">
        <f t="shared" si="5"/>
        <v>18371359.5</v>
      </c>
      <c r="F18" s="20">
        <f t="shared" si="0"/>
        <v>94.03493336323938</v>
      </c>
      <c r="G18" s="69">
        <v>5353863</v>
      </c>
      <c r="H18" s="79">
        <v>4237256.09</v>
      </c>
      <c r="I18" s="79">
        <v>5235566.81</v>
      </c>
      <c r="J18" s="40">
        <f t="shared" si="6"/>
        <v>123.56031117297891</v>
      </c>
      <c r="K18" s="40">
        <f t="shared" si="7"/>
        <v>97.79045167946956</v>
      </c>
      <c r="L18" s="61">
        <v>14182876</v>
      </c>
      <c r="M18" s="81">
        <v>13135792.69</v>
      </c>
      <c r="N18" s="20">
        <f t="shared" si="1"/>
        <v>92.61727092586864</v>
      </c>
      <c r="O18" s="69">
        <v>1585100</v>
      </c>
      <c r="P18" s="69">
        <v>1516035</v>
      </c>
      <c r="Q18" s="20">
        <f t="shared" si="2"/>
        <v>95.64286164910732</v>
      </c>
      <c r="R18" s="69">
        <v>1248560</v>
      </c>
      <c r="S18" s="69">
        <v>1248560</v>
      </c>
      <c r="T18" s="20">
        <f t="shared" si="3"/>
        <v>100</v>
      </c>
      <c r="U18" s="40"/>
      <c r="V18" s="224" t="s">
        <v>28</v>
      </c>
      <c r="W18" s="225"/>
      <c r="X18" s="226"/>
      <c r="Y18" s="64">
        <v>20054236.6</v>
      </c>
      <c r="Z18" s="83">
        <v>16529361</v>
      </c>
      <c r="AA18" s="37">
        <f t="shared" si="8"/>
        <v>82.42328705745896</v>
      </c>
      <c r="AB18" s="38">
        <f>D18-Y18</f>
        <v>-517497.6000000015</v>
      </c>
      <c r="AC18" s="31">
        <f>E18-Z18</f>
        <v>1841998.5</v>
      </c>
      <c r="AD18" s="38">
        <v>517497.6</v>
      </c>
      <c r="AE18" s="38">
        <v>2359496.1</v>
      </c>
    </row>
    <row r="19" spans="1:31" ht="14.25" customHeight="1">
      <c r="A19" s="224" t="s">
        <v>29</v>
      </c>
      <c r="B19" s="225"/>
      <c r="C19" s="226"/>
      <c r="D19" s="61">
        <f t="shared" si="4"/>
        <v>6462951</v>
      </c>
      <c r="E19" s="79">
        <f t="shared" si="5"/>
        <v>5912319.92</v>
      </c>
      <c r="F19" s="20">
        <f t="shared" si="0"/>
        <v>91.48019101490944</v>
      </c>
      <c r="G19" s="69">
        <v>1660460</v>
      </c>
      <c r="H19" s="79">
        <v>1684814.95</v>
      </c>
      <c r="I19" s="79">
        <v>1292029.92</v>
      </c>
      <c r="J19" s="40">
        <f t="shared" si="6"/>
        <v>76.68675542082529</v>
      </c>
      <c r="K19" s="40">
        <f t="shared" si="7"/>
        <v>77.81156546980957</v>
      </c>
      <c r="L19" s="61">
        <v>4802491</v>
      </c>
      <c r="M19" s="81">
        <v>4620290</v>
      </c>
      <c r="N19" s="20">
        <f t="shared" si="1"/>
        <v>96.20611470172459</v>
      </c>
      <c r="O19" s="69">
        <v>3035500</v>
      </c>
      <c r="P19" s="69">
        <v>2903237</v>
      </c>
      <c r="Q19" s="20">
        <f t="shared" si="2"/>
        <v>95.64279360896063</v>
      </c>
      <c r="R19" s="69">
        <v>81700</v>
      </c>
      <c r="S19" s="69">
        <v>81700</v>
      </c>
      <c r="T19" s="20">
        <f t="shared" si="3"/>
        <v>100</v>
      </c>
      <c r="U19" s="40"/>
      <c r="V19" s="224" t="s">
        <v>29</v>
      </c>
      <c r="W19" s="225"/>
      <c r="X19" s="226"/>
      <c r="Y19" s="64">
        <v>6651001.1</v>
      </c>
      <c r="Z19" s="83">
        <v>5368737.94</v>
      </c>
      <c r="AA19" s="37">
        <f t="shared" si="8"/>
        <v>80.72074954250121</v>
      </c>
      <c r="AB19" s="38">
        <f>D19-Y19</f>
        <v>-188050.09999999963</v>
      </c>
      <c r="AC19" s="31">
        <f>E19-Z19</f>
        <v>543581.9799999995</v>
      </c>
      <c r="AD19" s="38">
        <v>188050.1</v>
      </c>
      <c r="AE19" s="38">
        <v>731632.08</v>
      </c>
    </row>
    <row r="20" spans="1:31" ht="13.5" customHeight="1">
      <c r="A20" s="224" t="s">
        <v>45</v>
      </c>
      <c r="B20" s="225"/>
      <c r="C20" s="226"/>
      <c r="D20" s="63">
        <f t="shared" si="4"/>
        <v>61052810</v>
      </c>
      <c r="E20" s="68">
        <f t="shared" si="5"/>
        <v>58145981.16</v>
      </c>
      <c r="F20" s="20">
        <f>E20/D20*100</f>
        <v>95.23882874514702</v>
      </c>
      <c r="G20" s="70">
        <f>SUM(G11:G19)</f>
        <v>11735244</v>
      </c>
      <c r="H20" s="68">
        <f>SUM(H11:H19)</f>
        <v>10345769.09</v>
      </c>
      <c r="I20" s="68">
        <f>SUM(I11:I19)</f>
        <v>11325691.47</v>
      </c>
      <c r="J20" s="41">
        <f t="shared" si="6"/>
        <v>109.47172096608237</v>
      </c>
      <c r="K20" s="41">
        <f t="shared" si="7"/>
        <v>96.5100637873401</v>
      </c>
      <c r="L20" s="62">
        <f>SUM(L11:L19)</f>
        <v>49317566</v>
      </c>
      <c r="M20" s="80">
        <f>SUM(M11:M19)</f>
        <v>46820289.69</v>
      </c>
      <c r="N20" s="20">
        <f>M20/L20*100</f>
        <v>94.93633503729684</v>
      </c>
      <c r="O20" s="70">
        <f>O11+O12+O13+O14+O15+O16+O17+O18+O19</f>
        <v>18125100</v>
      </c>
      <c r="P20" s="119">
        <f>SUM(P11:P19)</f>
        <v>17335363</v>
      </c>
      <c r="Q20" s="20">
        <f>P20/O20*100</f>
        <v>95.64285438425168</v>
      </c>
      <c r="R20" s="70">
        <f>R11+R12+R13+R14+R15+R16+R17+R18+R19</f>
        <v>2976600</v>
      </c>
      <c r="S20" s="119">
        <f>S11+S12+S13+S14+S15+S16+S17+S18+S19</f>
        <v>2771700</v>
      </c>
      <c r="T20" s="20">
        <f t="shared" si="3"/>
        <v>93.11630719612981</v>
      </c>
      <c r="U20" s="41"/>
      <c r="V20" s="224" t="s">
        <v>45</v>
      </c>
      <c r="W20" s="225"/>
      <c r="X20" s="226"/>
      <c r="Y20" s="65">
        <f>Y11+Y12+Y13+Y14+Y15+Y16+Y17+Y18+Y19</f>
        <v>62409674.06</v>
      </c>
      <c r="Z20" s="82">
        <f>SUM(Z11:Z19)</f>
        <v>50964561.05</v>
      </c>
      <c r="AA20" s="37">
        <f t="shared" si="8"/>
        <v>81.6613158418408</v>
      </c>
      <c r="AB20" s="39">
        <f>D20-Y20</f>
        <v>-1356864.0600000024</v>
      </c>
      <c r="AC20" s="32">
        <f>E20-Z20</f>
        <v>7181420.109999999</v>
      </c>
      <c r="AD20" s="39">
        <f>SUM(AD11:AD19)</f>
        <v>1356864.06</v>
      </c>
      <c r="AE20" s="39">
        <f>SUM(AE11:AE19)</f>
        <v>8538284.17</v>
      </c>
    </row>
    <row r="21" spans="1:31" ht="15.75" customHeight="1">
      <c r="A21" s="224" t="s">
        <v>30</v>
      </c>
      <c r="B21" s="225"/>
      <c r="C21" s="226"/>
      <c r="D21" s="81">
        <f t="shared" si="4"/>
        <v>290987940.46000004</v>
      </c>
      <c r="E21" s="79">
        <f>I21+M21+U21</f>
        <v>262984618.91000003</v>
      </c>
      <c r="F21" s="40">
        <f>E21/D21*100</f>
        <v>90.3764666309773</v>
      </c>
      <c r="G21" s="103">
        <v>44971200</v>
      </c>
      <c r="H21" s="79">
        <v>39452599.74</v>
      </c>
      <c r="I21" s="79">
        <v>39504160.59</v>
      </c>
      <c r="J21" s="40">
        <f t="shared" si="6"/>
        <v>100.1306906270811</v>
      </c>
      <c r="K21" s="40">
        <f t="shared" si="7"/>
        <v>87.8432432089871</v>
      </c>
      <c r="L21" s="81">
        <v>246016740.46</v>
      </c>
      <c r="M21" s="81">
        <v>224901523.46</v>
      </c>
      <c r="N21" s="40">
        <f>M21/L21*100</f>
        <v>91.4171625229572</v>
      </c>
      <c r="O21" s="103">
        <v>38601700</v>
      </c>
      <c r="P21" s="120">
        <v>36892750</v>
      </c>
      <c r="Q21" s="40">
        <f>P21/O21*100</f>
        <v>95.57286337130229</v>
      </c>
      <c r="R21" s="103">
        <v>0</v>
      </c>
      <c r="S21" s="120">
        <v>0</v>
      </c>
      <c r="T21" s="40">
        <v>0</v>
      </c>
      <c r="U21" s="79">
        <v>-1421065.14</v>
      </c>
      <c r="V21" s="224" t="s">
        <v>30</v>
      </c>
      <c r="W21" s="225"/>
      <c r="X21" s="226"/>
      <c r="Y21" s="104">
        <v>295575356.46</v>
      </c>
      <c r="Z21" s="83">
        <v>260321501.6</v>
      </c>
      <c r="AA21" s="105">
        <f t="shared" si="8"/>
        <v>88.07280306375242</v>
      </c>
      <c r="AB21" s="38">
        <f>D21-Y21</f>
        <v>-4587415.99999994</v>
      </c>
      <c r="AC21" s="31">
        <f>E21-Z21</f>
        <v>2663117.310000032</v>
      </c>
      <c r="AD21" s="38">
        <v>6048359.46</v>
      </c>
      <c r="AE21" s="38">
        <v>8711476.77</v>
      </c>
    </row>
    <row r="22" spans="1:31" ht="27.75" customHeight="1">
      <c r="A22" s="221" t="s">
        <v>31</v>
      </c>
      <c r="B22" s="222"/>
      <c r="C22" s="223"/>
      <c r="D22" s="63">
        <f t="shared" si="4"/>
        <v>302723184.46000004</v>
      </c>
      <c r="E22" s="68">
        <f>E20+E21-M20</f>
        <v>274310310.38000005</v>
      </c>
      <c r="F22" s="20">
        <f>E22/D22*100</f>
        <v>90.61423916682064</v>
      </c>
      <c r="G22" s="70">
        <f>G20+G21</f>
        <v>56706444</v>
      </c>
      <c r="H22" s="68">
        <f>SUM(H20:H21)</f>
        <v>49798368.83</v>
      </c>
      <c r="I22" s="68">
        <f>SUM(I20:I21)</f>
        <v>50829852.06</v>
      </c>
      <c r="J22" s="41">
        <f t="shared" si="6"/>
        <v>102.0713193107213</v>
      </c>
      <c r="K22" s="41">
        <f t="shared" si="7"/>
        <v>89.63681810130785</v>
      </c>
      <c r="L22" s="62">
        <f>L21</f>
        <v>246016740.46</v>
      </c>
      <c r="M22" s="80">
        <f>M21</f>
        <v>224901523.46</v>
      </c>
      <c r="N22" s="20">
        <f>M22/L22*100</f>
        <v>91.4171625229572</v>
      </c>
      <c r="O22" s="70">
        <f>O21</f>
        <v>38601700</v>
      </c>
      <c r="P22" s="121">
        <f>P21</f>
        <v>36892750</v>
      </c>
      <c r="Q22" s="20">
        <f>P22/O22*100</f>
        <v>95.57286337130229</v>
      </c>
      <c r="R22" s="70">
        <f>R21</f>
        <v>0</v>
      </c>
      <c r="S22" s="121">
        <f>S21</f>
        <v>0</v>
      </c>
      <c r="T22" s="20">
        <v>0</v>
      </c>
      <c r="U22" s="58">
        <f>U21</f>
        <v>-1421065.14</v>
      </c>
      <c r="V22" s="221" t="s">
        <v>31</v>
      </c>
      <c r="W22" s="222"/>
      <c r="X22" s="223"/>
      <c r="Y22" s="66">
        <f>Y20+Y21-L20</f>
        <v>308667464.52</v>
      </c>
      <c r="Z22" s="82">
        <f>Z20+Z21-M20</f>
        <v>264465772.95999998</v>
      </c>
      <c r="AA22" s="37">
        <f t="shared" si="8"/>
        <v>85.6798345660639</v>
      </c>
      <c r="AB22" s="39">
        <f>D22-Y22</f>
        <v>-5944280.059999943</v>
      </c>
      <c r="AC22" s="32">
        <f>E22-Z22</f>
        <v>9844537.420000076</v>
      </c>
      <c r="AD22" s="39">
        <f>SUM(AD20:AD21)</f>
        <v>7405223.52</v>
      </c>
      <c r="AE22" s="39">
        <f>SUM(AE20:AE21)</f>
        <v>17249760.939999998</v>
      </c>
    </row>
    <row r="23" spans="1:27" ht="12.75">
      <c r="A23" s="1"/>
      <c r="B23" s="1"/>
      <c r="C23" s="1"/>
      <c r="D23" s="13"/>
      <c r="E23" s="14"/>
      <c r="F23" s="13"/>
      <c r="G23" s="15"/>
      <c r="H23" s="8"/>
      <c r="I23" s="8"/>
      <c r="J23" s="26"/>
      <c r="K23" s="26"/>
      <c r="L23" s="6"/>
      <c r="M23" s="7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1"/>
      <c r="Z23" s="1"/>
      <c r="AA23" s="1"/>
    </row>
    <row r="24" spans="1:27" ht="43.5" customHeight="1">
      <c r="A24" s="16"/>
      <c r="B24" s="16"/>
      <c r="C24" s="16"/>
      <c r="D24" s="42" t="s">
        <v>31</v>
      </c>
      <c r="E24" s="42"/>
      <c r="F24" s="42"/>
      <c r="G24" s="42"/>
      <c r="H24" s="19"/>
      <c r="I24" s="19"/>
      <c r="J24" s="26"/>
      <c r="K24" s="26"/>
      <c r="L24" s="147"/>
      <c r="M24" s="17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"/>
      <c r="Z24" s="1"/>
      <c r="AA24" s="1"/>
    </row>
    <row r="25" spans="1:12" ht="12.75">
      <c r="A25" s="22" t="s">
        <v>35</v>
      </c>
      <c r="B25" s="23"/>
      <c r="C25" s="23"/>
      <c r="D25" s="23"/>
      <c r="E25" s="23"/>
      <c r="F25" s="24"/>
      <c r="G25" s="71">
        <v>35887843</v>
      </c>
      <c r="H25" s="31">
        <v>29966654.11</v>
      </c>
      <c r="I25" s="31">
        <v>29463006.55</v>
      </c>
      <c r="J25" s="75">
        <f>I25/H25*100</f>
        <v>98.31930665949146</v>
      </c>
      <c r="K25" s="75">
        <f>I25/G25*100</f>
        <v>82.09745720855946</v>
      </c>
      <c r="L25" s="280"/>
    </row>
    <row r="26" spans="1:12" ht="12.75">
      <c r="A26" s="22" t="s">
        <v>36</v>
      </c>
      <c r="B26" s="23"/>
      <c r="C26" s="23"/>
      <c r="D26" s="23"/>
      <c r="E26" s="23"/>
      <c r="F26" s="24"/>
      <c r="G26" s="71">
        <v>6490000</v>
      </c>
      <c r="H26" s="31">
        <v>6381025.65</v>
      </c>
      <c r="I26" s="31">
        <v>6438087.3</v>
      </c>
      <c r="J26" s="75">
        <f aca="true" t="shared" si="9" ref="J26:J42">I26/H26*100</f>
        <v>100.89423947073462</v>
      </c>
      <c r="K26" s="75">
        <f aca="true" t="shared" si="10" ref="K26:K42">I26/G26*100</f>
        <v>99.2001124807396</v>
      </c>
      <c r="L26" s="280"/>
    </row>
    <row r="27" spans="1:12" ht="12.75">
      <c r="A27" s="25" t="s">
        <v>13</v>
      </c>
      <c r="B27" s="22"/>
      <c r="C27" s="23"/>
      <c r="D27" s="23"/>
      <c r="E27" s="23"/>
      <c r="F27" s="24"/>
      <c r="G27" s="71">
        <v>1695000</v>
      </c>
      <c r="H27" s="31">
        <v>1389850.42</v>
      </c>
      <c r="I27" s="31">
        <v>1053793.54</v>
      </c>
      <c r="J27" s="75">
        <f t="shared" si="9"/>
        <v>75.82064406614347</v>
      </c>
      <c r="K27" s="75">
        <f t="shared" si="10"/>
        <v>62.17071032448378</v>
      </c>
      <c r="L27" s="280"/>
    </row>
    <row r="28" spans="1:12" ht="12.75">
      <c r="A28" s="229" t="s">
        <v>53</v>
      </c>
      <c r="B28" s="278"/>
      <c r="C28" s="278"/>
      <c r="D28" s="278"/>
      <c r="E28" s="278"/>
      <c r="F28" s="279"/>
      <c r="G28" s="71">
        <v>12800</v>
      </c>
      <c r="H28" s="31">
        <v>974577.75</v>
      </c>
      <c r="I28" s="31">
        <v>47169.16</v>
      </c>
      <c r="J28" s="75">
        <f>I28/H28*100</f>
        <v>4.839958638497545</v>
      </c>
      <c r="K28" s="75">
        <v>0</v>
      </c>
      <c r="L28" s="280"/>
    </row>
    <row r="29" spans="1:12" ht="12.75">
      <c r="A29" s="22" t="s">
        <v>14</v>
      </c>
      <c r="B29" s="144"/>
      <c r="C29" s="144"/>
      <c r="D29" s="144"/>
      <c r="E29" s="144"/>
      <c r="F29" s="145"/>
      <c r="G29" s="71">
        <v>4135632</v>
      </c>
      <c r="H29" s="31">
        <v>3278572.33</v>
      </c>
      <c r="I29" s="31">
        <v>4525598.62</v>
      </c>
      <c r="J29" s="75">
        <f>I29/H29*100</f>
        <v>138.03564980370587</v>
      </c>
      <c r="K29" s="75">
        <f>I29/G29*100</f>
        <v>109.4294323092577</v>
      </c>
      <c r="L29" s="280"/>
    </row>
    <row r="30" spans="1:12" ht="12.75">
      <c r="A30" s="218" t="s">
        <v>37</v>
      </c>
      <c r="B30" s="219"/>
      <c r="C30" s="219"/>
      <c r="D30" s="219"/>
      <c r="E30" s="219"/>
      <c r="F30" s="220"/>
      <c r="G30" s="71">
        <v>204000</v>
      </c>
      <c r="H30" s="31">
        <v>178117.52</v>
      </c>
      <c r="I30" s="31">
        <v>221424.11</v>
      </c>
      <c r="J30" s="75">
        <f t="shared" si="9"/>
        <v>124.31349257501452</v>
      </c>
      <c r="K30" s="75">
        <f t="shared" si="10"/>
        <v>108.54123039215686</v>
      </c>
      <c r="L30" s="280"/>
    </row>
    <row r="31" spans="1:12" ht="12.75">
      <c r="A31" s="218" t="s">
        <v>38</v>
      </c>
      <c r="B31" s="219"/>
      <c r="C31" s="219"/>
      <c r="D31" s="219"/>
      <c r="E31" s="219"/>
      <c r="F31" s="220"/>
      <c r="G31" s="71">
        <v>2973031</v>
      </c>
      <c r="H31" s="31">
        <v>2800589.71</v>
      </c>
      <c r="I31" s="31">
        <v>2168323.67</v>
      </c>
      <c r="J31" s="75">
        <f t="shared" si="9"/>
        <v>77.42382478438799</v>
      </c>
      <c r="K31" s="75">
        <f t="shared" si="10"/>
        <v>72.93309992394967</v>
      </c>
      <c r="L31" s="280"/>
    </row>
    <row r="32" spans="1:12" ht="12.75">
      <c r="A32" s="218" t="s">
        <v>43</v>
      </c>
      <c r="B32" s="219"/>
      <c r="C32" s="219"/>
      <c r="D32" s="219"/>
      <c r="E32" s="219"/>
      <c r="F32" s="220"/>
      <c r="G32" s="71">
        <v>0</v>
      </c>
      <c r="H32" s="31">
        <v>8688.09</v>
      </c>
      <c r="I32" s="31">
        <v>7013.15</v>
      </c>
      <c r="J32" s="75">
        <v>0</v>
      </c>
      <c r="K32" s="75">
        <v>0</v>
      </c>
      <c r="L32" s="280"/>
    </row>
    <row r="33" spans="1:12" ht="12.75">
      <c r="A33" s="218" t="s">
        <v>50</v>
      </c>
      <c r="B33" s="219"/>
      <c r="C33" s="219"/>
      <c r="D33" s="219"/>
      <c r="E33" s="219"/>
      <c r="F33" s="220"/>
      <c r="G33" s="71">
        <v>1416738</v>
      </c>
      <c r="H33" s="31">
        <v>1746991.94</v>
      </c>
      <c r="I33" s="31">
        <v>1314362.11</v>
      </c>
      <c r="J33" s="75">
        <f t="shared" si="9"/>
        <v>75.2357283342704</v>
      </c>
      <c r="K33" s="75">
        <f t="shared" si="10"/>
        <v>92.77383044712573</v>
      </c>
      <c r="L33" s="280"/>
    </row>
    <row r="34" spans="1:12" ht="12.75">
      <c r="A34" s="218" t="s">
        <v>49</v>
      </c>
      <c r="B34" s="219"/>
      <c r="C34" s="219"/>
      <c r="D34" s="219"/>
      <c r="E34" s="219"/>
      <c r="F34" s="220"/>
      <c r="G34" s="71">
        <v>256400</v>
      </c>
      <c r="H34" s="31">
        <v>174160.89</v>
      </c>
      <c r="I34" s="31">
        <v>362235.85</v>
      </c>
      <c r="J34" s="75">
        <f t="shared" si="9"/>
        <v>207.98920469457863</v>
      </c>
      <c r="K34" s="75">
        <f t="shared" si="10"/>
        <v>141.2776326053042</v>
      </c>
      <c r="L34" s="280"/>
    </row>
    <row r="35" spans="1:12" ht="22.5" customHeight="1">
      <c r="A35" s="217" t="s">
        <v>90</v>
      </c>
      <c r="B35" s="276"/>
      <c r="C35" s="276"/>
      <c r="D35" s="276"/>
      <c r="E35" s="276"/>
      <c r="F35" s="277"/>
      <c r="G35" s="146">
        <v>0</v>
      </c>
      <c r="H35" s="146">
        <v>0</v>
      </c>
      <c r="I35" s="31">
        <v>113906</v>
      </c>
      <c r="J35" s="75">
        <v>0</v>
      </c>
      <c r="K35" s="75">
        <v>0</v>
      </c>
      <c r="L35" s="280"/>
    </row>
    <row r="36" spans="1:12" ht="12.75">
      <c r="A36" s="218" t="s">
        <v>39</v>
      </c>
      <c r="B36" s="219"/>
      <c r="C36" s="219"/>
      <c r="D36" s="219"/>
      <c r="E36" s="219"/>
      <c r="F36" s="220"/>
      <c r="G36" s="71">
        <v>660000</v>
      </c>
      <c r="H36" s="31">
        <v>555134.54</v>
      </c>
      <c r="I36" s="31">
        <v>509651.04</v>
      </c>
      <c r="J36" s="75">
        <f t="shared" si="9"/>
        <v>91.8067609340251</v>
      </c>
      <c r="K36" s="75">
        <f t="shared" si="10"/>
        <v>77.21985454545455</v>
      </c>
      <c r="L36" s="280"/>
    </row>
    <row r="37" spans="1:12" ht="12.75">
      <c r="A37" s="218" t="s">
        <v>55</v>
      </c>
      <c r="B37" s="219"/>
      <c r="C37" s="219"/>
      <c r="D37" s="219"/>
      <c r="E37" s="219"/>
      <c r="F37" s="220"/>
      <c r="G37" s="71">
        <v>75000</v>
      </c>
      <c r="H37" s="31">
        <v>289925.98</v>
      </c>
      <c r="I37" s="31">
        <v>232236.35</v>
      </c>
      <c r="J37" s="75">
        <f>I37/H37*100</f>
        <v>80.10194533101173</v>
      </c>
      <c r="K37" s="75">
        <v>0</v>
      </c>
      <c r="L37" s="280"/>
    </row>
    <row r="38" spans="1:12" ht="12.75">
      <c r="A38" s="218" t="s">
        <v>40</v>
      </c>
      <c r="B38" s="219"/>
      <c r="C38" s="219"/>
      <c r="D38" s="219"/>
      <c r="E38" s="219"/>
      <c r="F38" s="220"/>
      <c r="G38" s="71">
        <v>143200</v>
      </c>
      <c r="H38" s="25">
        <v>34884</v>
      </c>
      <c r="I38" s="31">
        <v>1234602</v>
      </c>
      <c r="J38" s="75">
        <f t="shared" si="9"/>
        <v>3539.1640866873067</v>
      </c>
      <c r="K38" s="75">
        <f t="shared" si="10"/>
        <v>862.1522346368715</v>
      </c>
      <c r="L38" s="280"/>
    </row>
    <row r="39" spans="1:12" ht="12.75">
      <c r="A39" s="218" t="s">
        <v>51</v>
      </c>
      <c r="B39" s="219"/>
      <c r="C39" s="219"/>
      <c r="D39" s="219"/>
      <c r="E39" s="219"/>
      <c r="F39" s="220"/>
      <c r="G39" s="71">
        <v>956800</v>
      </c>
      <c r="H39" s="31">
        <v>379982.52</v>
      </c>
      <c r="I39" s="31">
        <v>1200362.66</v>
      </c>
      <c r="J39" s="75">
        <f t="shared" si="9"/>
        <v>315.8994419006432</v>
      </c>
      <c r="K39" s="75">
        <f>I39/G39*100</f>
        <v>125.45596362876252</v>
      </c>
      <c r="L39" s="280"/>
    </row>
    <row r="40" spans="1:12" ht="12.75">
      <c r="A40" s="218" t="s">
        <v>41</v>
      </c>
      <c r="B40" s="219"/>
      <c r="C40" s="219"/>
      <c r="D40" s="219"/>
      <c r="E40" s="219"/>
      <c r="F40" s="220"/>
      <c r="G40" s="71">
        <v>1800000</v>
      </c>
      <c r="H40" s="31">
        <v>1585315.26</v>
      </c>
      <c r="I40" s="31">
        <v>1937337.95</v>
      </c>
      <c r="J40" s="75">
        <f t="shared" si="9"/>
        <v>122.20521677183629</v>
      </c>
      <c r="K40" s="75">
        <f t="shared" si="10"/>
        <v>107.6298861111111</v>
      </c>
      <c r="L40" s="280"/>
    </row>
    <row r="41" spans="1:12" ht="12.75">
      <c r="A41" s="218" t="s">
        <v>82</v>
      </c>
      <c r="B41" s="219"/>
      <c r="C41" s="219"/>
      <c r="D41" s="219"/>
      <c r="E41" s="219"/>
      <c r="F41" s="220"/>
      <c r="G41" s="71">
        <v>0</v>
      </c>
      <c r="H41" s="31">
        <v>53898.12</v>
      </c>
      <c r="I41" s="31">
        <v>742</v>
      </c>
      <c r="J41" s="75">
        <v>0</v>
      </c>
      <c r="K41" s="75">
        <v>0</v>
      </c>
      <c r="L41" s="280"/>
    </row>
    <row r="42" spans="1:12" ht="14.25" customHeight="1">
      <c r="A42" s="157" t="s">
        <v>42</v>
      </c>
      <c r="B42" s="227"/>
      <c r="C42" s="227"/>
      <c r="D42" s="227"/>
      <c r="E42" s="227"/>
      <c r="F42" s="228"/>
      <c r="G42" s="60">
        <f>SUM(G25:G41)</f>
        <v>56706444</v>
      </c>
      <c r="H42" s="32">
        <f>SUM(H25:H41)</f>
        <v>49798368.83</v>
      </c>
      <c r="I42" s="32">
        <f>I25+I26+I27+I28+I29+I30+I31+I32+I33+I34+I35+I36+I37+I38+I39+I40+I41</f>
        <v>50829852.059999995</v>
      </c>
      <c r="J42" s="33">
        <f t="shared" si="9"/>
        <v>102.0713193107213</v>
      </c>
      <c r="K42" s="33">
        <f t="shared" si="10"/>
        <v>89.63681810130785</v>
      </c>
      <c r="L42" s="281"/>
    </row>
  </sheetData>
  <mergeCells count="55">
    <mergeCell ref="V17:X17"/>
    <mergeCell ref="V22:X22"/>
    <mergeCell ref="V18:X18"/>
    <mergeCell ref="V19:X19"/>
    <mergeCell ref="V20:X20"/>
    <mergeCell ref="V21:X21"/>
    <mergeCell ref="H9:I9"/>
    <mergeCell ref="V14:X14"/>
    <mergeCell ref="V15:X15"/>
    <mergeCell ref="V16:X16"/>
    <mergeCell ref="V13:X13"/>
    <mergeCell ref="B3:AE3"/>
    <mergeCell ref="Z5:AA5"/>
    <mergeCell ref="Y6:AA8"/>
    <mergeCell ref="AB6:AC8"/>
    <mergeCell ref="U6:U10"/>
    <mergeCell ref="O7:Q9"/>
    <mergeCell ref="G7:K8"/>
    <mergeCell ref="J9:K9"/>
    <mergeCell ref="L7:N9"/>
    <mergeCell ref="A6:C10"/>
    <mergeCell ref="A28:F28"/>
    <mergeCell ref="AD6:AE8"/>
    <mergeCell ref="A30:F30"/>
    <mergeCell ref="A31:F31"/>
    <mergeCell ref="G6:N6"/>
    <mergeCell ref="G9:G10"/>
    <mergeCell ref="R7:T9"/>
    <mergeCell ref="V11:X11"/>
    <mergeCell ref="V6:X10"/>
    <mergeCell ref="V12:X12"/>
    <mergeCell ref="D6:F8"/>
    <mergeCell ref="A15:C15"/>
    <mergeCell ref="A17:C17"/>
    <mergeCell ref="A16:C16"/>
    <mergeCell ref="A14:C14"/>
    <mergeCell ref="A11:C11"/>
    <mergeCell ref="A12:C12"/>
    <mergeCell ref="A13:C13"/>
    <mergeCell ref="A42:F42"/>
    <mergeCell ref="A39:F39"/>
    <mergeCell ref="A37:F37"/>
    <mergeCell ref="A41:F41"/>
    <mergeCell ref="A38:F38"/>
    <mergeCell ref="A40:F40"/>
    <mergeCell ref="A22:C22"/>
    <mergeCell ref="A18:C18"/>
    <mergeCell ref="A19:C19"/>
    <mergeCell ref="A20:C20"/>
    <mergeCell ref="A21:C21"/>
    <mergeCell ref="A35:F35"/>
    <mergeCell ref="A36:F36"/>
    <mergeCell ref="A32:F32"/>
    <mergeCell ref="A33:F33"/>
    <mergeCell ref="A34:F34"/>
  </mergeCells>
  <printOptions/>
  <pageMargins left="0.3937007874015748" right="0.1968503937007874" top="0.7874015748031497" bottom="0.3937007874015748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Роза</cp:lastModifiedBy>
  <cp:lastPrinted>2011-11-30T11:08:27Z</cp:lastPrinted>
  <dcterms:created xsi:type="dcterms:W3CDTF">2006-06-07T06:53:09Z</dcterms:created>
  <dcterms:modified xsi:type="dcterms:W3CDTF">2012-03-12T05:24:08Z</dcterms:modified>
  <cp:category/>
  <cp:version/>
  <cp:contentType/>
  <cp:contentStatus/>
</cp:coreProperties>
</file>