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<sst xmlns="http://schemas.openxmlformats.org/spreadsheetml/2006/main" count="236" uniqueCount="90">
  <si>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</si>
  <si>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</si>
  <si>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</si>
  <si>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</si>
  <si>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</si>
  <si>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</si>
  <si>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</si>
  <si>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</si>
  <si>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</si>
  <si>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</si>
  <si>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</si>
  <si>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</si>
  <si>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</si>
  <si>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</si>
  <si>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</si>
  <si>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</si>
  <si>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</si>
  <si>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</si>
  <si>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</si>
  <si>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</si>
  <si>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</si>
  <si>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</si>
  <si>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</si>
  <si>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</si>
  <si>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</si>
  <si>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</si>
  <si>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</si>
  <si>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</si>
  <si>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</si>
  <si>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</si>
  <si>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</si>
  <si>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</si>
  <si>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</si>
  <si>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</si>
  <si>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</si>
  <si>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</si>
  <si>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</si>
  <si>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</si>
  <si>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</si>
  <si>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</si>
  <si>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</si>
  <si>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</si>
  <si>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</si>
  <si>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</si>
  <si>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</si>
  <si>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</si>
  <si>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</si>
  <si>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</si>
  <si>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</si>
  <si>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</si>
  <si>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</si>
  <si>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</si>
  <si>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</si>
  <si>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</si>
  <si>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</si>
  <si>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</si>
  <si>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</si>
  <si>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</si>
  <si>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</si>
  <si>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</si>
  <si>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</si>
  <si>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>На 01.01.2011 г.</t>
  </si>
  <si>
    <t>Муниципальный район</t>
  </si>
  <si>
    <t>Прочие безвозмездные поступления учреждениям, находящимися в ведении органов власти поселений</t>
  </si>
  <si>
    <t>Всего расходов</t>
  </si>
  <si>
    <t>Прфицит (+) Дефицит (-)</t>
  </si>
  <si>
    <t>Остатки на счетах</t>
  </si>
  <si>
    <t>от возмещения коммунальных услуг</t>
  </si>
  <si>
    <t>испол-нено</t>
  </si>
  <si>
    <t>Возврат остатков субсидий, субвенций и иных межбюджетных трансфертов прошлых лет</t>
  </si>
  <si>
    <t xml:space="preserve">На 01.01.2011 </t>
  </si>
  <si>
    <t xml:space="preserve"> % </t>
  </si>
  <si>
    <t>дотации на выравнивание уровня бюджетной обеспеченности</t>
  </si>
  <si>
    <t>на 01.04.2010</t>
  </si>
  <si>
    <t>01.04.2011 к плановым назчениям</t>
  </si>
  <si>
    <t>на 01.04.2011</t>
  </si>
  <si>
    <t>01.04.2011/01.04.2010</t>
  </si>
  <si>
    <t>Прочие неналоговые доходы</t>
  </si>
  <si>
    <t>На 01.04.2011 г.</t>
  </si>
  <si>
    <t>на 01.04.10</t>
  </si>
  <si>
    <t>на 01.04.11</t>
  </si>
  <si>
    <t xml:space="preserve"> 01.04.2011/01.04.2010</t>
  </si>
  <si>
    <t>01.04.2011 к плановым назначениям</t>
  </si>
  <si>
    <t xml:space="preserve">Сведения об исполнении консолидированного бюджета Яльчикского района по состоянию на 01.04.2011 (Бюджетные средства) </t>
  </si>
  <si>
    <t>дотации на сбалансированность</t>
  </si>
  <si>
    <t xml:space="preserve">Сведения об исполнении  доходов и расходов по приносящей доход деятельности Яльчикского района по состоянию на 01.04.2011 (Внебюджет) </t>
  </si>
  <si>
    <t xml:space="preserve"> 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</si>
  <si>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 </t>
  </si>
  <si>
    <t xml:space="preserve">На 01.04.2011 </t>
  </si>
  <si>
    <t xml:space="preserve">Доходы от продажи услуг, оказываемых учреждениями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</si>
</sst>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  <font>
      <sz val="8"/>
      <name val="Arial"/>
      <family val="2"/>
    </font>
    <font>
      <b/>
      <sz val="9"/>
      <color indexed="8"/>
      <name val="Arial Cyr"/>
      <family val="0"/>
    </font>
    <font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/>
    </xf>
    <xf numFmtId="2" fontId="19" fillId="0" borderId="2" xfId="0" applyNumberFormat="1" applyFont="1" applyFill="1" applyBorder="1" applyAlignment="1">
      <alignment wrapText="1"/>
    </xf>
    <xf numFmtId="2" fontId="13" fillId="0" borderId="2" xfId="0" applyNumberFormat="1" applyFont="1" applyBorder="1" applyAlignment="1">
      <alignment/>
    </xf>
    <xf numFmtId="2" fontId="19" fillId="0" borderId="2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/>
    </xf>
    <xf numFmtId="1" fontId="19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2" fontId="11" fillId="0" borderId="2" xfId="0" applyNumberFormat="1" applyFont="1" applyFill="1" applyBorder="1" applyAlignment="1">
      <alignment/>
    </xf>
    <xf numFmtId="2" fontId="12" fillId="0" borderId="2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3" fillId="0" borderId="2" xfId="0" applyNumberFormat="1" applyFont="1" applyFill="1" applyBorder="1" applyAlignment="1">
      <alignment wrapText="1"/>
    </xf>
    <xf numFmtId="1" fontId="19" fillId="0" borderId="2" xfId="0" applyNumberFormat="1" applyFont="1" applyFill="1" applyBorder="1" applyAlignment="1">
      <alignment wrapText="1"/>
    </xf>
    <xf numFmtId="1" fontId="1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2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1" fontId="13" fillId="0" borderId="2" xfId="0" applyNumberFormat="1" applyFont="1" applyBorder="1" applyAlignment="1">
      <alignment horizontal="right"/>
    </xf>
    <xf numFmtId="164" fontId="19" fillId="0" borderId="2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2" fontId="11" fillId="0" borderId="2" xfId="0" applyNumberFormat="1" applyFont="1" applyBorder="1" applyAlignment="1">
      <alignment horizontal="right"/>
    </xf>
    <xf numFmtId="2" fontId="11" fillId="0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/>
    </xf>
    <xf numFmtId="1" fontId="21" fillId="0" borderId="5" xfId="0" applyNumberFormat="1" applyFont="1" applyBorder="1" applyAlignment="1">
      <alignment/>
    </xf>
    <xf numFmtId="2" fontId="21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wrapText="1"/>
    </xf>
    <xf numFmtId="2" fontId="13" fillId="0" borderId="2" xfId="0" applyNumberFormat="1" applyFont="1" applyBorder="1" applyAlignment="1">
      <alignment horizontal="right" wrapText="1"/>
    </xf>
    <xf numFmtId="2" fontId="11" fillId="0" borderId="2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wrapText="1"/>
    </xf>
    <xf numFmtId="4" fontId="16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4" fontId="22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" fontId="13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19" fillId="0" borderId="2" xfId="0" applyNumberFormat="1" applyFont="1" applyBorder="1" applyAlignment="1">
      <alignment/>
    </xf>
    <xf numFmtId="4" fontId="12" fillId="0" borderId="2" xfId="0" applyNumberFormat="1" applyFont="1" applyFill="1" applyBorder="1" applyAlignment="1">
      <alignment/>
    </xf>
    <xf numFmtId="4" fontId="12" fillId="0" borderId="2" xfId="0" applyNumberFormat="1" applyFont="1" applyFill="1" applyBorder="1" applyAlignment="1">
      <alignment wrapText="1"/>
    </xf>
    <xf numFmtId="4" fontId="13" fillId="0" borderId="2" xfId="0" applyNumberFormat="1" applyFont="1" applyFill="1" applyBorder="1" applyAlignment="1">
      <alignment wrapText="1"/>
    </xf>
    <xf numFmtId="4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1" fillId="0" borderId="5" xfId="0" applyNumberFormat="1" applyFont="1" applyFill="1" applyBorder="1" applyAlignment="1">
      <alignment/>
    </xf>
    <xf numFmtId="1" fontId="11" fillId="0" borderId="5" xfId="0" applyNumberFormat="1" applyFont="1" applyBorder="1" applyAlignment="1">
      <alignment/>
    </xf>
    <xf numFmtId="3" fontId="16" fillId="0" borderId="2" xfId="0" applyNumberFormat="1" applyFont="1" applyFill="1" applyBorder="1" applyAlignment="1">
      <alignment wrapText="1"/>
    </xf>
    <xf numFmtId="3" fontId="22" fillId="0" borderId="2" xfId="0" applyNumberFormat="1" applyFont="1" applyFill="1" applyBorder="1" applyAlignment="1">
      <alignment wrapText="1"/>
    </xf>
    <xf numFmtId="3" fontId="16" fillId="0" borderId="2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wrapText="1"/>
    </xf>
    <xf numFmtId="4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3" fillId="0" borderId="2" xfId="0" applyNumberFormat="1" applyFont="1" applyFill="1" applyBorder="1" applyAlignment="1">
      <alignment wrapText="1"/>
    </xf>
    <xf numFmtId="4" fontId="19" fillId="0" borderId="2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18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22"/>
  <sheetViews>
    <sheetView workbookViewId="0" topLeftCell="A1">
      <pane xSplit="5" topLeftCell="AJ1" activePane="topRight" state="frozen"/>
      <selection pane="topLeft" activeCell="A4" sqref="A4"/>
      <selection pane="topRight" activeCell="BK13" sqref="BK13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9.75390625" style="0" customWidth="1"/>
    <col min="5" max="5" width="12.125" style="0" customWidth="1"/>
    <col min="6" max="6" width="6.125" style="0" customWidth="1"/>
    <col min="7" max="7" width="9.25390625" style="0" customWidth="1"/>
    <col min="8" max="8" width="9.75390625" style="0" customWidth="1"/>
    <col min="9" max="9" width="10.00390625" style="0" customWidth="1"/>
    <col min="10" max="10" width="9.00390625" style="0" customWidth="1"/>
    <col min="11" max="11" width="7.875" style="0" customWidth="1"/>
    <col min="12" max="12" width="8.00390625" style="0" customWidth="1"/>
    <col min="13" max="13" width="9.25390625" style="0" customWidth="1"/>
    <col min="14" max="14" width="8.625" style="0" customWidth="1"/>
    <col min="15" max="15" width="9.375" style="0" customWidth="1"/>
    <col min="16" max="16" width="8.625" style="0" customWidth="1"/>
    <col min="17" max="17" width="7.625" style="0" customWidth="1"/>
    <col min="18" max="18" width="8.625" style="0" customWidth="1"/>
    <col min="19" max="19" width="8.875" style="0" customWidth="1"/>
    <col min="20" max="20" width="9.375" style="0" customWidth="1"/>
    <col min="21" max="21" width="8.75390625" style="0" customWidth="1"/>
    <col min="22" max="22" width="7.875" style="0" customWidth="1"/>
    <col min="23" max="23" width="9.75390625" style="0" customWidth="1"/>
    <col min="24" max="24" width="10.625" style="0" customWidth="1"/>
    <col min="25" max="25" width="9.00390625" style="0" customWidth="1"/>
    <col min="26" max="26" width="8.375" style="0" customWidth="1"/>
    <col min="27" max="27" width="7.125" style="0" customWidth="1"/>
    <col min="28" max="28" width="7.375" style="0" customWidth="1"/>
    <col min="29" max="29" width="6.875" style="0" customWidth="1"/>
    <col min="30" max="30" width="9.625" style="0" customWidth="1"/>
    <col min="31" max="31" width="8.625" style="0" customWidth="1"/>
    <col min="32" max="32" width="5.25390625" style="0" customWidth="1"/>
    <col min="33" max="33" width="7.00390625" style="0" customWidth="1"/>
    <col min="34" max="34" width="4.25390625" style="0" customWidth="1"/>
    <col min="35" max="37" width="7.75390625" style="0" customWidth="1"/>
    <col min="39" max="39" width="9.25390625" style="0" customWidth="1"/>
    <col min="40" max="40" width="7.75390625" style="0" customWidth="1"/>
    <col min="41" max="41" width="9.75390625" style="0" customWidth="1"/>
    <col min="42" max="42" width="9.25390625" style="0" customWidth="1"/>
    <col min="43" max="43" width="9.375" style="0" customWidth="1"/>
    <col min="44" max="44" width="8.25390625" style="0" customWidth="1"/>
    <col min="45" max="45" width="8.00390625" style="0" customWidth="1"/>
    <col min="46" max="47" width="8.75390625" style="0" customWidth="1"/>
    <col min="48" max="48" width="9.25390625" style="0" customWidth="1"/>
    <col min="49" max="49" width="8.75390625" style="0" customWidth="1"/>
    <col min="50" max="50" width="6.75390625" style="0" customWidth="1"/>
    <col min="51" max="51" width="7.125" style="0" customWidth="1"/>
    <col min="52" max="52" width="8.625" style="0" customWidth="1"/>
    <col min="54" max="54" width="8.625" style="0" customWidth="1"/>
    <col min="55" max="55" width="4.875" style="0" customWidth="1"/>
    <col min="56" max="56" width="8.625" style="0" customWidth="1"/>
    <col min="57" max="57" width="8.25390625" style="0" customWidth="1"/>
    <col min="58" max="58" width="9.00390625" style="0" customWidth="1"/>
    <col min="59" max="59" width="8.375" style="0" customWidth="1"/>
    <col min="61" max="61" width="3.25390625" style="0" customWidth="1"/>
    <col min="62" max="62" width="8.125" style="0" customWidth="1"/>
    <col min="63" max="63" width="7.375" style="0" customWidth="1"/>
    <col min="64" max="64" width="6.75390625" style="0" customWidth="1"/>
    <col min="65" max="65" width="4.125" style="0" customWidth="1"/>
  </cols>
  <sheetData>
    <row r="1" ht="3" customHeight="1"/>
    <row r="2" ht="12.75" customHeight="1" hidden="1"/>
    <row r="3" spans="4:50" ht="56.25" customHeight="1">
      <c r="D3" s="187" t="s">
        <v>86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8"/>
      <c r="AP3" s="188"/>
      <c r="AQ3" s="188"/>
      <c r="AR3" s="188"/>
      <c r="AS3" s="80"/>
      <c r="AT3" s="2"/>
      <c r="AU3" s="2"/>
      <c r="AV3" s="2"/>
      <c r="AW3" s="2"/>
      <c r="AX3" s="2"/>
    </row>
    <row r="6" spans="1:65" ht="12.75">
      <c r="A6" s="196" t="s">
        <v>2</v>
      </c>
      <c r="B6" s="196"/>
      <c r="C6" s="196"/>
      <c r="D6" s="172" t="s">
        <v>0</v>
      </c>
      <c r="E6" s="172"/>
      <c r="F6" s="173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6"/>
    </row>
    <row r="7" spans="1:65" ht="43.5" customHeight="1">
      <c r="A7" s="196"/>
      <c r="B7" s="196"/>
      <c r="C7" s="196"/>
      <c r="D7" s="174"/>
      <c r="E7" s="174"/>
      <c r="F7" s="175"/>
      <c r="G7" s="176" t="s">
        <v>1</v>
      </c>
      <c r="H7" s="189"/>
      <c r="I7" s="189"/>
      <c r="J7" s="189"/>
      <c r="K7" s="190"/>
      <c r="L7" s="176" t="s">
        <v>13</v>
      </c>
      <c r="M7" s="189"/>
      <c r="N7" s="189"/>
      <c r="O7" s="189"/>
      <c r="P7" s="190"/>
      <c r="Q7" s="193" t="s">
        <v>53</v>
      </c>
      <c r="R7" s="177"/>
      <c r="S7" s="177"/>
      <c r="T7" s="177"/>
      <c r="U7" s="178"/>
      <c r="V7" s="193" t="s">
        <v>14</v>
      </c>
      <c r="W7" s="177"/>
      <c r="X7" s="177"/>
      <c r="Y7" s="177"/>
      <c r="Z7" s="178"/>
      <c r="AA7" s="176" t="s">
        <v>34</v>
      </c>
      <c r="AB7" s="177"/>
      <c r="AC7" s="177"/>
      <c r="AD7" s="177"/>
      <c r="AE7" s="178"/>
      <c r="AF7" s="179" t="s">
        <v>2</v>
      </c>
      <c r="AG7" s="180"/>
      <c r="AH7" s="157"/>
      <c r="AI7" s="176" t="s">
        <v>46</v>
      </c>
      <c r="AJ7" s="177"/>
      <c r="AK7" s="177"/>
      <c r="AL7" s="177"/>
      <c r="AM7" s="178"/>
      <c r="AN7" s="176" t="s">
        <v>54</v>
      </c>
      <c r="AO7" s="177"/>
      <c r="AP7" s="177"/>
      <c r="AQ7" s="177"/>
      <c r="AR7" s="178"/>
      <c r="AS7" s="176" t="s">
        <v>44</v>
      </c>
      <c r="AT7" s="177"/>
      <c r="AU7" s="177"/>
      <c r="AV7" s="177"/>
      <c r="AW7" s="178"/>
      <c r="AX7" s="176" t="s">
        <v>33</v>
      </c>
      <c r="AY7" s="177"/>
      <c r="AZ7" s="177"/>
      <c r="BA7" s="177"/>
      <c r="BB7" s="178"/>
      <c r="BC7" s="176" t="s">
        <v>32</v>
      </c>
      <c r="BD7" s="185"/>
      <c r="BE7" s="185"/>
      <c r="BF7" s="185"/>
      <c r="BG7" s="186"/>
      <c r="BH7" s="162" t="s">
        <v>87</v>
      </c>
      <c r="BI7" s="176" t="s">
        <v>56</v>
      </c>
      <c r="BJ7" s="185"/>
      <c r="BK7" s="185"/>
      <c r="BL7" s="185"/>
      <c r="BM7" s="186"/>
    </row>
    <row r="8" spans="1:65" ht="19.5" customHeight="1">
      <c r="A8" s="196"/>
      <c r="B8" s="196"/>
      <c r="C8" s="196"/>
      <c r="D8" s="161" t="s">
        <v>52</v>
      </c>
      <c r="E8" s="202" t="s">
        <v>21</v>
      </c>
      <c r="F8" s="90"/>
      <c r="G8" s="183" t="s">
        <v>52</v>
      </c>
      <c r="H8" s="160" t="s">
        <v>21</v>
      </c>
      <c r="I8" s="160"/>
      <c r="J8" s="201" t="s">
        <v>71</v>
      </c>
      <c r="K8" s="190"/>
      <c r="L8" s="183" t="s">
        <v>52</v>
      </c>
      <c r="M8" s="160" t="s">
        <v>21</v>
      </c>
      <c r="N8" s="160"/>
      <c r="O8" s="201" t="s">
        <v>71</v>
      </c>
      <c r="P8" s="190"/>
      <c r="Q8" s="183" t="s">
        <v>52</v>
      </c>
      <c r="R8" s="160" t="s">
        <v>21</v>
      </c>
      <c r="S8" s="160"/>
      <c r="T8" s="201" t="s">
        <v>71</v>
      </c>
      <c r="U8" s="190"/>
      <c r="V8" s="161" t="s">
        <v>52</v>
      </c>
      <c r="W8" s="160" t="s">
        <v>21</v>
      </c>
      <c r="X8" s="160"/>
      <c r="Y8" s="159" t="s">
        <v>71</v>
      </c>
      <c r="Z8" s="159"/>
      <c r="AA8" s="161" t="s">
        <v>52</v>
      </c>
      <c r="AB8" s="160" t="s">
        <v>21</v>
      </c>
      <c r="AC8" s="160"/>
      <c r="AD8" s="159" t="s">
        <v>71</v>
      </c>
      <c r="AE8" s="159"/>
      <c r="AF8" s="158"/>
      <c r="AG8" s="154"/>
      <c r="AH8" s="155"/>
      <c r="AI8" s="161" t="s">
        <v>52</v>
      </c>
      <c r="AJ8" s="160" t="s">
        <v>21</v>
      </c>
      <c r="AK8" s="160"/>
      <c r="AL8" s="159" t="s">
        <v>71</v>
      </c>
      <c r="AM8" s="159"/>
      <c r="AN8" s="161" t="s">
        <v>52</v>
      </c>
      <c r="AO8" s="160" t="s">
        <v>21</v>
      </c>
      <c r="AP8" s="160"/>
      <c r="AQ8" s="159" t="s">
        <v>71</v>
      </c>
      <c r="AR8" s="159"/>
      <c r="AS8" s="161" t="s">
        <v>52</v>
      </c>
      <c r="AT8" s="160" t="s">
        <v>21</v>
      </c>
      <c r="AU8" s="160"/>
      <c r="AV8" s="159" t="s">
        <v>71</v>
      </c>
      <c r="AW8" s="159"/>
      <c r="AX8" s="161" t="s">
        <v>52</v>
      </c>
      <c r="AY8" s="160" t="s">
        <v>21</v>
      </c>
      <c r="AZ8" s="160"/>
      <c r="BA8" s="159" t="s">
        <v>71</v>
      </c>
      <c r="BB8" s="159"/>
      <c r="BC8" s="161" t="s">
        <v>52</v>
      </c>
      <c r="BD8" s="160" t="s">
        <v>21</v>
      </c>
      <c r="BE8" s="160"/>
      <c r="BF8" s="159" t="s">
        <v>71</v>
      </c>
      <c r="BG8" s="159"/>
      <c r="BH8" s="163"/>
      <c r="BI8" s="161" t="s">
        <v>52</v>
      </c>
      <c r="BJ8" s="160" t="s">
        <v>21</v>
      </c>
      <c r="BK8" s="160"/>
      <c r="BL8" s="159" t="s">
        <v>71</v>
      </c>
      <c r="BM8" s="159"/>
    </row>
    <row r="9" spans="1:65" ht="153.75" customHeight="1">
      <c r="A9" s="196"/>
      <c r="B9" s="196"/>
      <c r="C9" s="196"/>
      <c r="D9" s="160"/>
      <c r="E9" s="159"/>
      <c r="F9" s="92" t="s">
        <v>15</v>
      </c>
      <c r="G9" s="156"/>
      <c r="H9" s="86" t="s">
        <v>79</v>
      </c>
      <c r="I9" s="85" t="s">
        <v>80</v>
      </c>
      <c r="J9" s="91" t="s">
        <v>81</v>
      </c>
      <c r="K9" s="91" t="s">
        <v>82</v>
      </c>
      <c r="L9" s="156"/>
      <c r="M9" s="86" t="s">
        <v>79</v>
      </c>
      <c r="N9" s="85" t="s">
        <v>80</v>
      </c>
      <c r="O9" s="91" t="s">
        <v>81</v>
      </c>
      <c r="P9" s="91" t="s">
        <v>82</v>
      </c>
      <c r="Q9" s="156"/>
      <c r="R9" s="86" t="s">
        <v>79</v>
      </c>
      <c r="S9" s="85" t="s">
        <v>80</v>
      </c>
      <c r="T9" s="91" t="s">
        <v>81</v>
      </c>
      <c r="U9" s="91" t="s">
        <v>82</v>
      </c>
      <c r="V9" s="159"/>
      <c r="W9" s="86" t="s">
        <v>79</v>
      </c>
      <c r="X9" s="85" t="s">
        <v>80</v>
      </c>
      <c r="Y9" s="91" t="s">
        <v>81</v>
      </c>
      <c r="Z9" s="91" t="s">
        <v>82</v>
      </c>
      <c r="AA9" s="159"/>
      <c r="AB9" s="86" t="s">
        <v>79</v>
      </c>
      <c r="AC9" s="86" t="s">
        <v>80</v>
      </c>
      <c r="AD9" s="91" t="s">
        <v>81</v>
      </c>
      <c r="AE9" s="91" t="s">
        <v>82</v>
      </c>
      <c r="AF9" s="156"/>
      <c r="AG9" s="181"/>
      <c r="AH9" s="182"/>
      <c r="AI9" s="159"/>
      <c r="AJ9" s="86" t="s">
        <v>79</v>
      </c>
      <c r="AK9" s="86" t="s">
        <v>80</v>
      </c>
      <c r="AL9" s="91" t="s">
        <v>81</v>
      </c>
      <c r="AM9" s="91" t="s">
        <v>82</v>
      </c>
      <c r="AN9" s="159"/>
      <c r="AO9" s="86" t="s">
        <v>79</v>
      </c>
      <c r="AP9" s="86" t="s">
        <v>80</v>
      </c>
      <c r="AQ9" s="91" t="s">
        <v>81</v>
      </c>
      <c r="AR9" s="91" t="s">
        <v>82</v>
      </c>
      <c r="AS9" s="159"/>
      <c r="AT9" s="86" t="s">
        <v>79</v>
      </c>
      <c r="AU9" s="85" t="s">
        <v>80</v>
      </c>
      <c r="AV9" s="91" t="s">
        <v>81</v>
      </c>
      <c r="AW9" s="91" t="s">
        <v>82</v>
      </c>
      <c r="AX9" s="159"/>
      <c r="AY9" s="86" t="s">
        <v>79</v>
      </c>
      <c r="AZ9" s="86" t="s">
        <v>80</v>
      </c>
      <c r="BA9" s="91" t="s">
        <v>81</v>
      </c>
      <c r="BB9" s="91" t="s">
        <v>82</v>
      </c>
      <c r="BC9" s="159"/>
      <c r="BD9" s="86" t="s">
        <v>79</v>
      </c>
      <c r="BE9" s="85" t="s">
        <v>80</v>
      </c>
      <c r="BF9" s="91" t="s">
        <v>81</v>
      </c>
      <c r="BG9" s="91" t="s">
        <v>82</v>
      </c>
      <c r="BH9" s="164"/>
      <c r="BI9" s="159"/>
      <c r="BJ9" s="86" t="s">
        <v>79</v>
      </c>
      <c r="BK9" s="86" t="s">
        <v>80</v>
      </c>
      <c r="BL9" s="91" t="s">
        <v>81</v>
      </c>
      <c r="BM9" s="91" t="s">
        <v>82</v>
      </c>
    </row>
    <row r="10" spans="1:65" s="27" customFormat="1" ht="27.75" customHeight="1">
      <c r="A10" s="194" t="s">
        <v>4</v>
      </c>
      <c r="B10" s="194"/>
      <c r="C10" s="195"/>
      <c r="D10" s="133">
        <f>G10+L10+Q10+V10+AA10+AI10+AN10+AS10+AX10+BC10+BI10</f>
        <v>443140</v>
      </c>
      <c r="E10" s="132">
        <f>I10+N10+S10+X10+AC10+AP10+AU10+AZ10+BE10</f>
        <v>112811.44</v>
      </c>
      <c r="F10" s="57">
        <f>E10/D10*100</f>
        <v>25.457291149523854</v>
      </c>
      <c r="G10" s="134">
        <v>80300</v>
      </c>
      <c r="H10" s="55">
        <v>13680.85</v>
      </c>
      <c r="I10" s="55">
        <v>15891.15</v>
      </c>
      <c r="J10" s="98">
        <f>I10/H10*100</f>
        <v>116.15615988772628</v>
      </c>
      <c r="K10" s="57">
        <f>I10/G10*100</f>
        <v>19.789726027397258</v>
      </c>
      <c r="L10" s="60">
        <v>28300</v>
      </c>
      <c r="M10" s="115">
        <v>33.47</v>
      </c>
      <c r="N10" s="116">
        <v>1477.2</v>
      </c>
      <c r="O10" s="99">
        <v>0</v>
      </c>
      <c r="P10" s="57">
        <f>N10/L10*100</f>
        <v>5.219787985865724</v>
      </c>
      <c r="Q10" s="55">
        <v>0</v>
      </c>
      <c r="R10" s="55">
        <v>-1283.98</v>
      </c>
      <c r="S10" s="55">
        <v>505.73</v>
      </c>
      <c r="T10" s="55">
        <f>S10/R10*100</f>
        <v>-39.38768516643562</v>
      </c>
      <c r="U10" s="57">
        <v>0</v>
      </c>
      <c r="V10" s="60">
        <v>218000</v>
      </c>
      <c r="W10" s="55">
        <v>72863.01</v>
      </c>
      <c r="X10" s="55">
        <v>43392.59</v>
      </c>
      <c r="Y10" s="55">
        <f>X10/W10*100</f>
        <v>59.553661041453</v>
      </c>
      <c r="Z10" s="57">
        <f>X10/V10*100</f>
        <v>19.904857798165136</v>
      </c>
      <c r="AA10" s="60">
        <v>22000</v>
      </c>
      <c r="AB10" s="60">
        <v>5800</v>
      </c>
      <c r="AC10" s="60">
        <v>4800</v>
      </c>
      <c r="AD10" s="57">
        <f>AC10/AB10*100</f>
        <v>82.75862068965517</v>
      </c>
      <c r="AE10" s="101">
        <v>0</v>
      </c>
      <c r="AF10" s="165" t="s">
        <v>4</v>
      </c>
      <c r="AG10" s="165"/>
      <c r="AH10" s="166"/>
      <c r="AI10" s="55">
        <v>0</v>
      </c>
      <c r="AJ10" s="101"/>
      <c r="AK10" s="101"/>
      <c r="AL10" s="101"/>
      <c r="AM10" s="101"/>
      <c r="AN10" s="60">
        <v>77540</v>
      </c>
      <c r="AO10" s="55">
        <v>4127.92</v>
      </c>
      <c r="AP10" s="55">
        <v>30892.93</v>
      </c>
      <c r="AQ10" s="55">
        <f>AP10/AO10*100</f>
        <v>748.3897459253086</v>
      </c>
      <c r="AR10" s="57">
        <f>AP10/AN10*100</f>
        <v>39.84128191900954</v>
      </c>
      <c r="AS10" s="60">
        <v>17000</v>
      </c>
      <c r="AT10" s="55">
        <v>8773.35</v>
      </c>
      <c r="AU10" s="55">
        <v>11348.66</v>
      </c>
      <c r="AV10" s="55">
        <f>AU10/AT10*100</f>
        <v>129.35378162275526</v>
      </c>
      <c r="AW10" s="57">
        <f>AU10/AS10*100</f>
        <v>66.75682352941178</v>
      </c>
      <c r="AX10" s="101"/>
      <c r="AY10" s="100"/>
      <c r="AZ10" s="55">
        <v>1864.29</v>
      </c>
      <c r="BA10" s="102"/>
      <c r="BB10" s="57">
        <v>0</v>
      </c>
      <c r="BC10" s="55">
        <v>0</v>
      </c>
      <c r="BD10" s="57"/>
      <c r="BE10" s="55">
        <v>2638.89</v>
      </c>
      <c r="BF10" s="55">
        <v>0</v>
      </c>
      <c r="BG10" s="57">
        <v>0</v>
      </c>
      <c r="BH10" s="57"/>
      <c r="BI10" s="101"/>
      <c r="BJ10" s="101"/>
      <c r="BK10" s="55">
        <v>0</v>
      </c>
      <c r="BL10" s="55">
        <v>0</v>
      </c>
      <c r="BM10" s="57">
        <v>0</v>
      </c>
    </row>
    <row r="11" spans="1:65" s="28" customFormat="1" ht="24.75" customHeight="1">
      <c r="A11" s="191" t="s">
        <v>5</v>
      </c>
      <c r="B11" s="191"/>
      <c r="C11" s="192"/>
      <c r="D11" s="133">
        <f aca="true" t="shared" si="0" ref="D11:D19">G11+L11+Q11+V11+AA11+AI11+AN11+AS11+AX11+BC11+BI11</f>
        <v>414240</v>
      </c>
      <c r="E11" s="132">
        <f aca="true" t="shared" si="1" ref="E11:E18">I11+N11+S11+X11+AC11+AP11+AU11+AZ11+BE11</f>
        <v>179957.41</v>
      </c>
      <c r="F11" s="57">
        <f aca="true" t="shared" si="2" ref="F11:F19">E11/D11*100</f>
        <v>43.44278920432599</v>
      </c>
      <c r="G11" s="134">
        <v>115000</v>
      </c>
      <c r="H11" s="55">
        <v>17468.85</v>
      </c>
      <c r="I11" s="55">
        <v>37492.88</v>
      </c>
      <c r="J11" s="98">
        <f aca="true" t="shared" si="3" ref="J11:J19">I11/H11*100</f>
        <v>214.62706474667766</v>
      </c>
      <c r="K11" s="57">
        <f aca="true" t="shared" si="4" ref="K11:K19">I11/G11*100</f>
        <v>32.602504347826084</v>
      </c>
      <c r="L11" s="60">
        <v>8900</v>
      </c>
      <c r="M11" s="115">
        <v>0</v>
      </c>
      <c r="N11" s="115">
        <v>787.8</v>
      </c>
      <c r="O11" s="99">
        <v>0</v>
      </c>
      <c r="P11" s="57">
        <f aca="true" t="shared" si="5" ref="P11:P19">N11/L11*100</f>
        <v>8.851685393258427</v>
      </c>
      <c r="Q11" s="55">
        <v>0</v>
      </c>
      <c r="R11" s="55">
        <v>-1233.9</v>
      </c>
      <c r="S11" s="55">
        <v>2126.22</v>
      </c>
      <c r="T11" s="55">
        <f aca="true" t="shared" si="6" ref="T11:T19">S11/R11*100</f>
        <v>-172.3170435205446</v>
      </c>
      <c r="U11" s="57">
        <v>0</v>
      </c>
      <c r="V11" s="60">
        <v>217000</v>
      </c>
      <c r="W11" s="55">
        <v>3926.48</v>
      </c>
      <c r="X11" s="99">
        <v>121134.25</v>
      </c>
      <c r="Y11" s="55">
        <f aca="true" t="shared" si="7" ref="Y11:Y19">X11/W11*100</f>
        <v>3085.059646298975</v>
      </c>
      <c r="Z11" s="57">
        <f aca="true" t="shared" si="8" ref="Z11:Z19">X11/V11*100</f>
        <v>55.82223502304148</v>
      </c>
      <c r="AA11" s="60">
        <v>13800</v>
      </c>
      <c r="AB11" s="60">
        <v>3390</v>
      </c>
      <c r="AC11" s="60">
        <v>6700</v>
      </c>
      <c r="AD11" s="57">
        <f aca="true" t="shared" si="9" ref="AD11:AD19">AC11/AB11*100</f>
        <v>197.64011799410028</v>
      </c>
      <c r="AE11" s="101">
        <v>0</v>
      </c>
      <c r="AF11" s="167" t="s">
        <v>5</v>
      </c>
      <c r="AG11" s="167"/>
      <c r="AH11" s="168"/>
      <c r="AI11" s="55">
        <v>0</v>
      </c>
      <c r="AJ11" s="101"/>
      <c r="AK11" s="69"/>
      <c r="AL11" s="69"/>
      <c r="AM11" s="101"/>
      <c r="AN11" s="60">
        <v>59540</v>
      </c>
      <c r="AO11" s="55">
        <v>8621.7</v>
      </c>
      <c r="AP11" s="55">
        <v>1067.67</v>
      </c>
      <c r="AQ11" s="55">
        <f aca="true" t="shared" si="10" ref="AQ11:AQ19">AP11/AO11*100</f>
        <v>12.383520651379659</v>
      </c>
      <c r="AR11" s="57">
        <f aca="true" t="shared" si="11" ref="AR11:AR19">AP11/AN11*100</f>
        <v>1.7931978501847499</v>
      </c>
      <c r="AS11" s="60">
        <v>0</v>
      </c>
      <c r="AT11" s="55">
        <v>0</v>
      </c>
      <c r="AU11" s="55">
        <v>0</v>
      </c>
      <c r="AV11" s="55">
        <v>0</v>
      </c>
      <c r="AW11" s="57">
        <v>0</v>
      </c>
      <c r="AX11" s="101"/>
      <c r="AY11" s="100"/>
      <c r="AZ11" s="55">
        <v>10648.59</v>
      </c>
      <c r="BA11" s="102"/>
      <c r="BB11" s="57">
        <v>0</v>
      </c>
      <c r="BC11" s="55">
        <v>0</v>
      </c>
      <c r="BD11" s="57"/>
      <c r="BE11" s="55"/>
      <c r="BF11" s="55">
        <v>0</v>
      </c>
      <c r="BG11" s="57">
        <v>0</v>
      </c>
      <c r="BH11" s="57"/>
      <c r="BI11" s="101"/>
      <c r="BJ11" s="101"/>
      <c r="BK11" s="55"/>
      <c r="BL11" s="55"/>
      <c r="BM11" s="57">
        <v>0</v>
      </c>
    </row>
    <row r="12" spans="1:65" s="28" customFormat="1" ht="24.75" customHeight="1">
      <c r="A12" s="191" t="s">
        <v>6</v>
      </c>
      <c r="B12" s="191"/>
      <c r="C12" s="192"/>
      <c r="D12" s="133">
        <f t="shared" si="0"/>
        <v>984540</v>
      </c>
      <c r="E12" s="132">
        <f t="shared" si="1"/>
        <v>233182.78</v>
      </c>
      <c r="F12" s="57">
        <f t="shared" si="2"/>
        <v>23.68443943364414</v>
      </c>
      <c r="G12" s="135">
        <v>283000</v>
      </c>
      <c r="H12" s="55">
        <v>39023.93</v>
      </c>
      <c r="I12" s="55">
        <v>43208.76</v>
      </c>
      <c r="J12" s="98">
        <f t="shared" si="3"/>
        <v>110.72375334826606</v>
      </c>
      <c r="K12" s="57">
        <f t="shared" si="4"/>
        <v>15.268113074204948</v>
      </c>
      <c r="L12" s="60">
        <v>121400</v>
      </c>
      <c r="M12" s="115">
        <v>36252.6</v>
      </c>
      <c r="N12" s="115">
        <v>18096.3</v>
      </c>
      <c r="O12" s="99">
        <v>0</v>
      </c>
      <c r="P12" s="57">
        <f t="shared" si="5"/>
        <v>14.906342668863262</v>
      </c>
      <c r="Q12" s="55">
        <v>0</v>
      </c>
      <c r="R12" s="55">
        <v>10.06</v>
      </c>
      <c r="S12" s="55">
        <v>2250.51</v>
      </c>
      <c r="T12" s="55">
        <f t="shared" si="6"/>
        <v>22370.874751491057</v>
      </c>
      <c r="U12" s="57">
        <v>0</v>
      </c>
      <c r="V12" s="60">
        <v>434000</v>
      </c>
      <c r="W12" s="55">
        <v>126251.81</v>
      </c>
      <c r="X12" s="55">
        <v>142999.87</v>
      </c>
      <c r="Y12" s="55">
        <f t="shared" si="7"/>
        <v>113.26559991496359</v>
      </c>
      <c r="Z12" s="57">
        <f t="shared" si="8"/>
        <v>32.94927880184332</v>
      </c>
      <c r="AA12" s="60">
        <v>19200</v>
      </c>
      <c r="AB12" s="60">
        <v>2700</v>
      </c>
      <c r="AC12" s="60">
        <v>8200</v>
      </c>
      <c r="AD12" s="57">
        <f t="shared" si="9"/>
        <v>303.7037037037037</v>
      </c>
      <c r="AE12" s="101">
        <v>0</v>
      </c>
      <c r="AF12" s="167" t="s">
        <v>6</v>
      </c>
      <c r="AG12" s="167"/>
      <c r="AH12" s="168"/>
      <c r="AI12" s="55">
        <v>0</v>
      </c>
      <c r="AJ12" s="101"/>
      <c r="AK12" s="101"/>
      <c r="AL12" s="101"/>
      <c r="AM12" s="101"/>
      <c r="AN12" s="60">
        <v>120940</v>
      </c>
      <c r="AO12" s="55">
        <v>8892.63</v>
      </c>
      <c r="AP12" s="55">
        <v>16423.13</v>
      </c>
      <c r="AQ12" s="55">
        <f t="shared" si="10"/>
        <v>184.68248425943733</v>
      </c>
      <c r="AR12" s="57">
        <f t="shared" si="11"/>
        <v>13.579568381015381</v>
      </c>
      <c r="AS12" s="60">
        <v>6000</v>
      </c>
      <c r="AT12" s="55">
        <v>1016.4</v>
      </c>
      <c r="AU12" s="55">
        <v>1524.6</v>
      </c>
      <c r="AV12" s="55">
        <f>AU12/AT12*100</f>
        <v>150</v>
      </c>
      <c r="AW12" s="57">
        <f aca="true" t="shared" si="12" ref="AW12:AW19">AU12/AS12*100</f>
        <v>25.41</v>
      </c>
      <c r="AX12" s="101"/>
      <c r="AY12" s="100"/>
      <c r="AZ12" s="100"/>
      <c r="BA12" s="102"/>
      <c r="BB12" s="57">
        <v>0</v>
      </c>
      <c r="BC12" s="55">
        <v>0</v>
      </c>
      <c r="BD12" s="57"/>
      <c r="BE12" s="55">
        <v>479.61</v>
      </c>
      <c r="BF12" s="55">
        <v>0</v>
      </c>
      <c r="BG12" s="57">
        <v>0</v>
      </c>
      <c r="BH12" s="57"/>
      <c r="BI12" s="101"/>
      <c r="BJ12" s="100"/>
      <c r="BK12" s="55">
        <v>0</v>
      </c>
      <c r="BL12" s="55">
        <v>0</v>
      </c>
      <c r="BM12" s="57">
        <v>0</v>
      </c>
    </row>
    <row r="13" spans="1:65" s="29" customFormat="1" ht="24.75" customHeight="1">
      <c r="A13" s="199" t="s">
        <v>7</v>
      </c>
      <c r="B13" s="199"/>
      <c r="C13" s="200"/>
      <c r="D13" s="133">
        <f t="shared" si="0"/>
        <v>876640</v>
      </c>
      <c r="E13" s="132">
        <f>I13+N13+S13+X13+AC13+AK13+AP13+AU13+BE13</f>
        <v>150115.83000000002</v>
      </c>
      <c r="F13" s="57">
        <f t="shared" si="2"/>
        <v>17.12399958934112</v>
      </c>
      <c r="G13" s="136">
        <v>297330</v>
      </c>
      <c r="H13" s="103">
        <v>40462.48</v>
      </c>
      <c r="I13" s="103">
        <v>56171.46</v>
      </c>
      <c r="J13" s="98">
        <f t="shared" si="3"/>
        <v>138.82357186213002</v>
      </c>
      <c r="K13" s="57">
        <f t="shared" si="4"/>
        <v>18.89195843002724</v>
      </c>
      <c r="L13" s="60">
        <v>19200</v>
      </c>
      <c r="M13" s="115">
        <v>2646.3</v>
      </c>
      <c r="N13" s="116">
        <v>4568.69</v>
      </c>
      <c r="O13" s="99">
        <f>N13/M13*100</f>
        <v>172.64444696368514</v>
      </c>
      <c r="P13" s="57">
        <f t="shared" si="5"/>
        <v>23.795260416666665</v>
      </c>
      <c r="Q13" s="55">
        <v>0</v>
      </c>
      <c r="R13" s="55">
        <v>1068.41</v>
      </c>
      <c r="S13" s="55">
        <v>4622.56</v>
      </c>
      <c r="T13" s="55">
        <f t="shared" si="6"/>
        <v>432.6578747858968</v>
      </c>
      <c r="U13" s="57">
        <v>0</v>
      </c>
      <c r="V13" s="60">
        <v>444000</v>
      </c>
      <c r="W13" s="55">
        <v>13937.03</v>
      </c>
      <c r="X13" s="55">
        <v>58301.57</v>
      </c>
      <c r="Y13" s="55">
        <f t="shared" si="7"/>
        <v>418.32133532036596</v>
      </c>
      <c r="Z13" s="57">
        <f t="shared" si="8"/>
        <v>13.130984234234234</v>
      </c>
      <c r="AA13" s="60">
        <v>22300</v>
      </c>
      <c r="AB13" s="60">
        <v>2100</v>
      </c>
      <c r="AC13" s="60">
        <v>8500</v>
      </c>
      <c r="AD13" s="57">
        <f t="shared" si="9"/>
        <v>404.76190476190476</v>
      </c>
      <c r="AE13" s="101">
        <v>0</v>
      </c>
      <c r="AF13" s="170" t="s">
        <v>7</v>
      </c>
      <c r="AG13" s="170"/>
      <c r="AH13" s="171"/>
      <c r="AI13" s="55">
        <v>0</v>
      </c>
      <c r="AJ13" s="55">
        <v>5.89</v>
      </c>
      <c r="AK13" s="55">
        <v>284.14</v>
      </c>
      <c r="AL13" s="55">
        <f>AK13/AJ13*100</f>
        <v>4824.108658743634</v>
      </c>
      <c r="AM13" s="57">
        <v>0</v>
      </c>
      <c r="AN13" s="60">
        <v>93610</v>
      </c>
      <c r="AO13" s="55">
        <v>15733.06</v>
      </c>
      <c r="AP13" s="55">
        <v>17108.08</v>
      </c>
      <c r="AQ13" s="55">
        <f t="shared" si="10"/>
        <v>108.73968573182842</v>
      </c>
      <c r="AR13" s="57">
        <f t="shared" si="11"/>
        <v>18.275910693302</v>
      </c>
      <c r="AS13" s="60">
        <v>200</v>
      </c>
      <c r="AT13" s="55">
        <v>35.98</v>
      </c>
      <c r="AU13" s="55">
        <v>35.98</v>
      </c>
      <c r="AV13" s="55">
        <f aca="true" t="shared" si="13" ref="AV13:AV19">AU13/AT13*100</f>
        <v>100</v>
      </c>
      <c r="AW13" s="57">
        <f t="shared" si="12"/>
        <v>17.99</v>
      </c>
      <c r="AX13" s="101"/>
      <c r="AY13" s="100"/>
      <c r="AZ13" s="100"/>
      <c r="BA13" s="102"/>
      <c r="BB13" s="57">
        <v>0</v>
      </c>
      <c r="BC13" s="55">
        <v>0</v>
      </c>
      <c r="BD13" s="57"/>
      <c r="BE13" s="55">
        <v>523.35</v>
      </c>
      <c r="BF13" s="55">
        <v>0</v>
      </c>
      <c r="BG13" s="57">
        <v>0</v>
      </c>
      <c r="BH13" s="57"/>
      <c r="BI13" s="101"/>
      <c r="BJ13" s="100"/>
      <c r="BK13" s="55"/>
      <c r="BL13" s="55"/>
      <c r="BM13" s="57">
        <v>0</v>
      </c>
    </row>
    <row r="14" spans="1:65" s="28" customFormat="1" ht="24.75" customHeight="1">
      <c r="A14" s="191" t="s">
        <v>8</v>
      </c>
      <c r="B14" s="191"/>
      <c r="C14" s="192"/>
      <c r="D14" s="133">
        <f t="shared" si="0"/>
        <v>453120</v>
      </c>
      <c r="E14" s="132">
        <f t="shared" si="1"/>
        <v>64217.520000000004</v>
      </c>
      <c r="F14" s="57">
        <f t="shared" si="2"/>
        <v>14.172298728813558</v>
      </c>
      <c r="G14" s="137">
        <v>74200</v>
      </c>
      <c r="H14" s="55">
        <v>13988.07</v>
      </c>
      <c r="I14" s="55">
        <v>14745.53</v>
      </c>
      <c r="J14" s="98">
        <f t="shared" si="3"/>
        <v>105.41504296160944</v>
      </c>
      <c r="K14" s="57">
        <f t="shared" si="4"/>
        <v>19.872681940700808</v>
      </c>
      <c r="L14" s="60">
        <v>18900</v>
      </c>
      <c r="M14" s="115">
        <v>360</v>
      </c>
      <c r="N14" s="115">
        <v>85.8</v>
      </c>
      <c r="O14" s="99">
        <v>0</v>
      </c>
      <c r="P14" s="57">
        <f t="shared" si="5"/>
        <v>0.45396825396825397</v>
      </c>
      <c r="Q14" s="55">
        <v>0</v>
      </c>
      <c r="R14" s="55">
        <v>-84.03</v>
      </c>
      <c r="S14" s="55">
        <v>197.97</v>
      </c>
      <c r="T14" s="55">
        <f t="shared" si="6"/>
        <v>-235.59443056051407</v>
      </c>
      <c r="U14" s="57">
        <v>0</v>
      </c>
      <c r="V14" s="60">
        <v>256000</v>
      </c>
      <c r="W14" s="55">
        <v>16590.15</v>
      </c>
      <c r="X14" s="99">
        <v>25713.34</v>
      </c>
      <c r="Y14" s="55">
        <f t="shared" si="7"/>
        <v>154.9916064652821</v>
      </c>
      <c r="Z14" s="57">
        <f t="shared" si="8"/>
        <v>10.0442734375</v>
      </c>
      <c r="AA14" s="60">
        <v>15300</v>
      </c>
      <c r="AB14" s="60">
        <v>3100</v>
      </c>
      <c r="AC14" s="104">
        <v>12700</v>
      </c>
      <c r="AD14" s="57">
        <f t="shared" si="9"/>
        <v>409.6774193548387</v>
      </c>
      <c r="AE14" s="101">
        <v>0</v>
      </c>
      <c r="AF14" s="167" t="s">
        <v>8</v>
      </c>
      <c r="AG14" s="167"/>
      <c r="AH14" s="168"/>
      <c r="AI14" s="55">
        <v>0</v>
      </c>
      <c r="AJ14" s="55"/>
      <c r="AK14" s="57"/>
      <c r="AL14" s="57"/>
      <c r="AM14" s="57"/>
      <c r="AN14" s="60">
        <v>88720</v>
      </c>
      <c r="AO14" s="55">
        <v>9661.27</v>
      </c>
      <c r="AP14" s="55">
        <v>9999.3</v>
      </c>
      <c r="AQ14" s="55">
        <f t="shared" si="10"/>
        <v>103.49881537313416</v>
      </c>
      <c r="AR14" s="57">
        <f t="shared" si="11"/>
        <v>11.270626690712353</v>
      </c>
      <c r="AS14" s="60"/>
      <c r="AT14" s="55">
        <v>0</v>
      </c>
      <c r="AU14" s="55">
        <v>102.26</v>
      </c>
      <c r="AV14" s="55">
        <v>0</v>
      </c>
      <c r="AW14" s="57">
        <v>0</v>
      </c>
      <c r="AX14" s="101"/>
      <c r="AY14" s="100"/>
      <c r="AZ14" s="55">
        <v>673.32</v>
      </c>
      <c r="BA14" s="102"/>
      <c r="BB14" s="57">
        <v>0</v>
      </c>
      <c r="BC14" s="55">
        <v>0</v>
      </c>
      <c r="BD14" s="57"/>
      <c r="BE14" s="55"/>
      <c r="BF14" s="55">
        <v>0</v>
      </c>
      <c r="BG14" s="57">
        <v>0</v>
      </c>
      <c r="BH14" s="57"/>
      <c r="BI14" s="101"/>
      <c r="BJ14" s="100"/>
      <c r="BK14" s="60">
        <v>0</v>
      </c>
      <c r="BL14" s="60">
        <v>0</v>
      </c>
      <c r="BM14" s="57">
        <v>0</v>
      </c>
    </row>
    <row r="15" spans="1:65" s="28" customFormat="1" ht="24.75" customHeight="1">
      <c r="A15" s="191" t="s">
        <v>9</v>
      </c>
      <c r="B15" s="191"/>
      <c r="C15" s="192"/>
      <c r="D15" s="133">
        <f t="shared" si="0"/>
        <v>771380</v>
      </c>
      <c r="E15" s="132">
        <f>I15+N15+S15+X15+AC15+AK15+AP15+AU15</f>
        <v>238158.76000000004</v>
      </c>
      <c r="F15" s="57">
        <f>E15/D15*100</f>
        <v>30.874375794031483</v>
      </c>
      <c r="G15" s="134">
        <v>278000</v>
      </c>
      <c r="H15" s="55">
        <v>44346.08</v>
      </c>
      <c r="I15" s="55">
        <v>58840.14</v>
      </c>
      <c r="J15" s="98">
        <f t="shared" si="3"/>
        <v>132.68397116498235</v>
      </c>
      <c r="K15" s="57">
        <f t="shared" si="4"/>
        <v>21.16551798561151</v>
      </c>
      <c r="L15" s="60">
        <v>161200</v>
      </c>
      <c r="M15" s="115">
        <v>1174.8</v>
      </c>
      <c r="N15" s="115">
        <v>4041.16</v>
      </c>
      <c r="O15" s="99">
        <f>N15/M15*100</f>
        <v>343.987061627511</v>
      </c>
      <c r="P15" s="57">
        <f t="shared" si="5"/>
        <v>2.506923076923077</v>
      </c>
      <c r="Q15" s="55">
        <v>0</v>
      </c>
      <c r="R15" s="55">
        <v>-1608.08</v>
      </c>
      <c r="S15" s="55">
        <v>841.62</v>
      </c>
      <c r="T15" s="55">
        <f t="shared" si="6"/>
        <v>-52.33694841052684</v>
      </c>
      <c r="U15" s="57">
        <v>0</v>
      </c>
      <c r="V15" s="60">
        <v>283000</v>
      </c>
      <c r="W15" s="55">
        <v>99136.76</v>
      </c>
      <c r="X15" s="55">
        <v>160550.19</v>
      </c>
      <c r="Y15" s="55">
        <f t="shared" si="7"/>
        <v>161.94819156889938</v>
      </c>
      <c r="Z15" s="57">
        <f t="shared" si="8"/>
        <v>56.73151590106007</v>
      </c>
      <c r="AA15" s="60">
        <v>18400</v>
      </c>
      <c r="AB15" s="60">
        <v>2500</v>
      </c>
      <c r="AC15" s="60">
        <v>4740</v>
      </c>
      <c r="AD15" s="57">
        <f t="shared" si="9"/>
        <v>189.6</v>
      </c>
      <c r="AE15" s="101">
        <v>0</v>
      </c>
      <c r="AF15" s="167" t="s">
        <v>9</v>
      </c>
      <c r="AG15" s="167"/>
      <c r="AH15" s="168"/>
      <c r="AI15" s="55">
        <v>0</v>
      </c>
      <c r="AJ15" s="55"/>
      <c r="AK15" s="55">
        <v>61.45</v>
      </c>
      <c r="AL15" s="55"/>
      <c r="AM15" s="57">
        <v>0</v>
      </c>
      <c r="AN15" s="60">
        <v>20280</v>
      </c>
      <c r="AO15" s="55">
        <v>21325.78</v>
      </c>
      <c r="AP15" s="55">
        <v>6555.82</v>
      </c>
      <c r="AQ15" s="55">
        <f t="shared" si="10"/>
        <v>30.741290588198883</v>
      </c>
      <c r="AR15" s="57">
        <f t="shared" si="11"/>
        <v>32.32652859960552</v>
      </c>
      <c r="AS15" s="60">
        <v>10500</v>
      </c>
      <c r="AT15" s="55">
        <v>2528.38</v>
      </c>
      <c r="AU15" s="55">
        <v>2528.38</v>
      </c>
      <c r="AV15" s="55">
        <f t="shared" si="13"/>
        <v>100</v>
      </c>
      <c r="AW15" s="57">
        <f t="shared" si="12"/>
        <v>24.079809523809526</v>
      </c>
      <c r="AX15" s="101"/>
      <c r="AY15" s="100"/>
      <c r="AZ15" s="100"/>
      <c r="BA15" s="102"/>
      <c r="BB15" s="57">
        <v>0</v>
      </c>
      <c r="BC15" s="55">
        <v>0</v>
      </c>
      <c r="BD15" s="57"/>
      <c r="BE15" s="55"/>
      <c r="BF15" s="55">
        <v>0</v>
      </c>
      <c r="BG15" s="57">
        <v>0</v>
      </c>
      <c r="BH15" s="57"/>
      <c r="BI15" s="101"/>
      <c r="BJ15" s="55">
        <v>22823.1</v>
      </c>
      <c r="BK15" s="55">
        <v>0</v>
      </c>
      <c r="BL15" s="55">
        <v>0</v>
      </c>
      <c r="BM15" s="57">
        <v>0</v>
      </c>
    </row>
    <row r="16" spans="1:65" s="28" customFormat="1" ht="26.25" customHeight="1">
      <c r="A16" s="191" t="s">
        <v>10</v>
      </c>
      <c r="B16" s="191"/>
      <c r="C16" s="192"/>
      <c r="D16" s="133">
        <f t="shared" si="0"/>
        <v>414460</v>
      </c>
      <c r="E16" s="132">
        <f t="shared" si="1"/>
        <v>82014.26000000001</v>
      </c>
      <c r="F16" s="57">
        <f t="shared" si="2"/>
        <v>19.78822081744921</v>
      </c>
      <c r="G16" s="134">
        <v>117700</v>
      </c>
      <c r="H16" s="55">
        <v>25081.14</v>
      </c>
      <c r="I16" s="55">
        <v>22499.02</v>
      </c>
      <c r="J16" s="98">
        <f t="shared" si="3"/>
        <v>89.70493366728944</v>
      </c>
      <c r="K16" s="57">
        <f t="shared" si="4"/>
        <v>19.115564995751914</v>
      </c>
      <c r="L16" s="60">
        <v>5600</v>
      </c>
      <c r="M16" s="115">
        <v>3657.3</v>
      </c>
      <c r="N16" s="115">
        <v>3657</v>
      </c>
      <c r="O16" s="99">
        <v>0</v>
      </c>
      <c r="P16" s="57">
        <f t="shared" si="5"/>
        <v>65.30357142857143</v>
      </c>
      <c r="Q16" s="55">
        <v>0</v>
      </c>
      <c r="R16" s="55">
        <v>-944.21</v>
      </c>
      <c r="S16" s="55">
        <v>1466.8</v>
      </c>
      <c r="T16" s="55">
        <f t="shared" si="6"/>
        <v>-155.3467978521727</v>
      </c>
      <c r="U16" s="57">
        <v>0</v>
      </c>
      <c r="V16" s="60">
        <v>230000</v>
      </c>
      <c r="W16" s="55">
        <v>78996.59</v>
      </c>
      <c r="X16" s="99">
        <v>47579.81</v>
      </c>
      <c r="Y16" s="55">
        <f t="shared" si="7"/>
        <v>60.23020740515508</v>
      </c>
      <c r="Z16" s="57">
        <f t="shared" si="8"/>
        <v>20.686873913043478</v>
      </c>
      <c r="AA16" s="60">
        <v>14700</v>
      </c>
      <c r="AB16" s="60">
        <v>2700</v>
      </c>
      <c r="AC16" s="60">
        <v>2000</v>
      </c>
      <c r="AD16" s="57">
        <f t="shared" si="9"/>
        <v>74.07407407407408</v>
      </c>
      <c r="AE16" s="101">
        <v>0</v>
      </c>
      <c r="AF16" s="167" t="s">
        <v>10</v>
      </c>
      <c r="AG16" s="167"/>
      <c r="AH16" s="168"/>
      <c r="AI16" s="55">
        <v>0</v>
      </c>
      <c r="AJ16" s="55"/>
      <c r="AK16" s="56"/>
      <c r="AL16" s="56"/>
      <c r="AM16" s="57"/>
      <c r="AN16" s="60">
        <v>37760</v>
      </c>
      <c r="AO16" s="55">
        <v>9742.99</v>
      </c>
      <c r="AP16" s="55">
        <v>1878.31</v>
      </c>
      <c r="AQ16" s="55">
        <f t="shared" si="10"/>
        <v>19.278578752518477</v>
      </c>
      <c r="AR16" s="57">
        <f t="shared" si="11"/>
        <v>4.974337923728813</v>
      </c>
      <c r="AS16" s="60">
        <v>8700</v>
      </c>
      <c r="AT16" s="55">
        <v>2199.99</v>
      </c>
      <c r="AU16" s="55">
        <v>2933.32</v>
      </c>
      <c r="AV16" s="55">
        <f t="shared" si="13"/>
        <v>133.33333333333334</v>
      </c>
      <c r="AW16" s="57">
        <f t="shared" si="12"/>
        <v>33.71632183908046</v>
      </c>
      <c r="AX16" s="101"/>
      <c r="AY16" s="100"/>
      <c r="AZ16" s="100"/>
      <c r="BA16" s="102"/>
      <c r="BB16" s="57">
        <v>0</v>
      </c>
      <c r="BC16" s="55">
        <v>0</v>
      </c>
      <c r="BD16" s="57"/>
      <c r="BE16" s="55"/>
      <c r="BF16" s="55">
        <v>0</v>
      </c>
      <c r="BG16" s="57">
        <v>0</v>
      </c>
      <c r="BH16" s="57"/>
      <c r="BI16" s="101"/>
      <c r="BJ16" s="100"/>
      <c r="BK16" s="55">
        <v>0</v>
      </c>
      <c r="BL16" s="55">
        <v>0</v>
      </c>
      <c r="BM16" s="57">
        <v>0</v>
      </c>
    </row>
    <row r="17" spans="1:65" s="28" customFormat="1" ht="24.75" customHeight="1">
      <c r="A17" s="191" t="s">
        <v>11</v>
      </c>
      <c r="B17" s="191"/>
      <c r="C17" s="192"/>
      <c r="D17" s="133">
        <f t="shared" si="0"/>
        <v>4569750</v>
      </c>
      <c r="E17" s="132">
        <f>I17+N17+S17+X17+AP17+AU17+AZ17+BE17+BH17</f>
        <v>1119847.49</v>
      </c>
      <c r="F17" s="57">
        <f t="shared" si="2"/>
        <v>24.505662016521693</v>
      </c>
      <c r="G17" s="134">
        <v>3083000</v>
      </c>
      <c r="H17" s="55">
        <v>584314.3</v>
      </c>
      <c r="I17" s="55">
        <v>599189.33</v>
      </c>
      <c r="J17" s="98">
        <f t="shared" si="3"/>
        <v>102.54572410772762</v>
      </c>
      <c r="K17" s="57">
        <f t="shared" si="4"/>
        <v>19.435268569575086</v>
      </c>
      <c r="L17" s="60">
        <v>31100</v>
      </c>
      <c r="M17" s="115">
        <v>7314</v>
      </c>
      <c r="N17" s="115">
        <v>432.3</v>
      </c>
      <c r="O17" s="99">
        <v>0</v>
      </c>
      <c r="P17" s="57">
        <f t="shared" si="5"/>
        <v>1.390032154340836</v>
      </c>
      <c r="Q17" s="55">
        <v>0</v>
      </c>
      <c r="R17" s="55">
        <v>2215.9</v>
      </c>
      <c r="S17" s="55">
        <v>3026.33</v>
      </c>
      <c r="T17" s="55">
        <f t="shared" si="6"/>
        <v>136.57340132677467</v>
      </c>
      <c r="U17" s="57">
        <v>0</v>
      </c>
      <c r="V17" s="60">
        <v>1297000</v>
      </c>
      <c r="W17" s="55">
        <v>246793.6</v>
      </c>
      <c r="X17" s="55">
        <v>350144.72</v>
      </c>
      <c r="Y17" s="55">
        <f t="shared" si="7"/>
        <v>141.8775527404276</v>
      </c>
      <c r="Z17" s="57">
        <f t="shared" si="8"/>
        <v>26.996508866615265</v>
      </c>
      <c r="AA17" s="60">
        <v>0</v>
      </c>
      <c r="AB17" s="60">
        <v>0</v>
      </c>
      <c r="AC17" s="60"/>
      <c r="AD17" s="57">
        <v>0</v>
      </c>
      <c r="AE17" s="101">
        <v>0</v>
      </c>
      <c r="AF17" s="167" t="s">
        <v>11</v>
      </c>
      <c r="AG17" s="167"/>
      <c r="AH17" s="168"/>
      <c r="AI17" s="55">
        <v>0</v>
      </c>
      <c r="AJ17" s="55"/>
      <c r="AK17" s="56"/>
      <c r="AL17" s="56"/>
      <c r="AM17" s="57"/>
      <c r="AN17" s="60">
        <v>58650</v>
      </c>
      <c r="AO17" s="55">
        <v>15263.45</v>
      </c>
      <c r="AP17" s="55">
        <v>7893.8</v>
      </c>
      <c r="AQ17" s="55">
        <f t="shared" si="10"/>
        <v>51.71701024342465</v>
      </c>
      <c r="AR17" s="57">
        <f t="shared" si="11"/>
        <v>13.45916453537937</v>
      </c>
      <c r="AS17" s="60">
        <v>100000</v>
      </c>
      <c r="AT17" s="55">
        <v>6417.2</v>
      </c>
      <c r="AU17" s="55">
        <v>22666.67</v>
      </c>
      <c r="AV17" s="55">
        <f t="shared" si="13"/>
        <v>353.21744686155955</v>
      </c>
      <c r="AW17" s="57">
        <f t="shared" si="12"/>
        <v>22.666669999999996</v>
      </c>
      <c r="AX17" s="101"/>
      <c r="AY17" s="100"/>
      <c r="AZ17" s="55">
        <v>29408.08</v>
      </c>
      <c r="BA17" s="102"/>
      <c r="BB17" s="57">
        <v>0</v>
      </c>
      <c r="BC17" s="55">
        <v>0</v>
      </c>
      <c r="BD17" s="55">
        <v>43029.5</v>
      </c>
      <c r="BE17" s="55">
        <v>94086.26</v>
      </c>
      <c r="BF17" s="55">
        <f>BE17/BD17*100</f>
        <v>218.65524814371534</v>
      </c>
      <c r="BG17" s="57">
        <v>0</v>
      </c>
      <c r="BH17" s="60">
        <v>13000</v>
      </c>
      <c r="BI17" s="101"/>
      <c r="BJ17" s="100"/>
      <c r="BK17" s="55"/>
      <c r="BL17" s="55"/>
      <c r="BM17" s="57">
        <v>0</v>
      </c>
    </row>
    <row r="18" spans="1:65" s="28" customFormat="1" ht="27.75" customHeight="1">
      <c r="A18" s="191" t="s">
        <v>12</v>
      </c>
      <c r="B18" s="191"/>
      <c r="C18" s="192"/>
      <c r="D18" s="133">
        <f t="shared" si="0"/>
        <v>1660460</v>
      </c>
      <c r="E18" s="132">
        <f t="shared" si="1"/>
        <v>233185.27</v>
      </c>
      <c r="F18" s="57">
        <f t="shared" si="2"/>
        <v>14.043413873264035</v>
      </c>
      <c r="G18" s="134">
        <v>495000</v>
      </c>
      <c r="H18" s="55">
        <v>97162.48</v>
      </c>
      <c r="I18" s="55">
        <v>84153.99</v>
      </c>
      <c r="J18" s="98">
        <f t="shared" si="3"/>
        <v>86.6116118073561</v>
      </c>
      <c r="K18" s="57">
        <f t="shared" si="4"/>
        <v>17.00080606060606</v>
      </c>
      <c r="L18" s="60">
        <v>452900</v>
      </c>
      <c r="M18" s="115">
        <v>157297.44</v>
      </c>
      <c r="N18" s="115">
        <v>77.4</v>
      </c>
      <c r="O18" s="99">
        <f>N18/M18*100</f>
        <v>0.049206140926387615</v>
      </c>
      <c r="P18" s="57">
        <f t="shared" si="5"/>
        <v>0.017089865312431</v>
      </c>
      <c r="Q18" s="55">
        <v>0</v>
      </c>
      <c r="R18" s="55">
        <v>554.37</v>
      </c>
      <c r="S18" s="55">
        <v>3400.16</v>
      </c>
      <c r="T18" s="55">
        <f t="shared" si="6"/>
        <v>613.3376625719285</v>
      </c>
      <c r="U18" s="57">
        <v>0</v>
      </c>
      <c r="V18" s="60">
        <v>540000</v>
      </c>
      <c r="W18" s="55">
        <v>160458.18</v>
      </c>
      <c r="X18" s="55">
        <v>122240.31</v>
      </c>
      <c r="Y18" s="55">
        <f t="shared" si="7"/>
        <v>76.18203696439782</v>
      </c>
      <c r="Z18" s="57">
        <f t="shared" si="8"/>
        <v>22.637094444444443</v>
      </c>
      <c r="AA18" s="60">
        <v>45300</v>
      </c>
      <c r="AB18" s="60">
        <v>3300</v>
      </c>
      <c r="AC18" s="60">
        <v>13510</v>
      </c>
      <c r="AD18" s="57">
        <f t="shared" si="9"/>
        <v>409.3939393939394</v>
      </c>
      <c r="AE18" s="101">
        <v>0</v>
      </c>
      <c r="AF18" s="167" t="s">
        <v>12</v>
      </c>
      <c r="AG18" s="167"/>
      <c r="AH18" s="168"/>
      <c r="AI18" s="55">
        <v>0</v>
      </c>
      <c r="AJ18" s="55"/>
      <c r="AK18" s="105"/>
      <c r="AL18" s="105"/>
      <c r="AM18" s="57"/>
      <c r="AN18" s="60">
        <v>127260</v>
      </c>
      <c r="AO18" s="55">
        <v>56409.14</v>
      </c>
      <c r="AP18" s="55">
        <v>9803.41</v>
      </c>
      <c r="AQ18" s="55">
        <f t="shared" si="10"/>
        <v>17.379116221236487</v>
      </c>
      <c r="AR18" s="57">
        <f t="shared" si="11"/>
        <v>7.703449630677353</v>
      </c>
      <c r="AS18" s="60">
        <v>0</v>
      </c>
      <c r="AT18" s="55"/>
      <c r="AU18" s="56"/>
      <c r="AV18" s="55">
        <v>0</v>
      </c>
      <c r="AW18" s="57">
        <v>0</v>
      </c>
      <c r="AX18" s="101"/>
      <c r="AY18" s="100"/>
      <c r="AZ18" s="100"/>
      <c r="BA18" s="102"/>
      <c r="BB18" s="57">
        <v>0</v>
      </c>
      <c r="BC18" s="55">
        <v>0</v>
      </c>
      <c r="BD18" s="55">
        <v>20167.03</v>
      </c>
      <c r="BE18" s="55">
        <v>0</v>
      </c>
      <c r="BF18" s="55">
        <v>0</v>
      </c>
      <c r="BG18" s="57">
        <v>0</v>
      </c>
      <c r="BH18" s="60"/>
      <c r="BI18" s="101"/>
      <c r="BJ18" s="100"/>
      <c r="BK18" s="55">
        <v>0</v>
      </c>
      <c r="BL18" s="55">
        <v>0</v>
      </c>
      <c r="BM18" s="57">
        <v>0</v>
      </c>
    </row>
    <row r="19" spans="1:65" s="30" customFormat="1" ht="24.75" customHeight="1">
      <c r="A19" s="197" t="s">
        <v>3</v>
      </c>
      <c r="B19" s="197"/>
      <c r="C19" s="198"/>
      <c r="D19" s="133">
        <f t="shared" si="0"/>
        <v>10587730</v>
      </c>
      <c r="E19" s="132">
        <f>SUM(E10:E18)</f>
        <v>2413490.7600000002</v>
      </c>
      <c r="F19" s="101">
        <f t="shared" si="2"/>
        <v>22.795167236036434</v>
      </c>
      <c r="G19" s="138">
        <f>G10+G11+G12+G13+G14+G15+G16+G17+G18</f>
        <v>4823530</v>
      </c>
      <c r="H19" s="107">
        <f>H10+H11+H12+H13+H14+H15+H16+H17+H18</f>
        <v>875528.18</v>
      </c>
      <c r="I19" s="107">
        <f>I10+I11+I12+I13+I14+I15+I16+I17+I18</f>
        <v>932192.2599999999</v>
      </c>
      <c r="J19" s="108">
        <f t="shared" si="3"/>
        <v>106.47198814320286</v>
      </c>
      <c r="K19" s="101">
        <f t="shared" si="4"/>
        <v>19.325934740739665</v>
      </c>
      <c r="L19" s="109">
        <f>L18+L17+L16+L15+L14+L13+L12+L11+L10</f>
        <v>847500</v>
      </c>
      <c r="M19" s="117">
        <f>M18+M17+M16+M15+M14+M13+M12+M11+M10</f>
        <v>208735.90999999997</v>
      </c>
      <c r="N19" s="117">
        <f>N18+N17+N16+N15+N14+N12+N11+N13+N10</f>
        <v>33223.649999999994</v>
      </c>
      <c r="O19" s="110">
        <f>N19/M19*100</f>
        <v>15.916595280610796</v>
      </c>
      <c r="P19" s="101">
        <f t="shared" si="5"/>
        <v>3.920194690265486</v>
      </c>
      <c r="Q19" s="69">
        <v>0</v>
      </c>
      <c r="R19" s="111">
        <f>SUM(R10:R18)</f>
        <v>-1305.46</v>
      </c>
      <c r="S19" s="112">
        <f>SUM(S10:S18)</f>
        <v>18437.9</v>
      </c>
      <c r="T19" s="69">
        <f t="shared" si="6"/>
        <v>-1412.3680541724757</v>
      </c>
      <c r="U19" s="101">
        <v>0</v>
      </c>
      <c r="V19" s="106">
        <f>SUM(V10:V18)</f>
        <v>3919000</v>
      </c>
      <c r="W19" s="112">
        <f>SUM(W10:W18)</f>
        <v>818953.6099999999</v>
      </c>
      <c r="X19" s="111">
        <f>SUM(X10:X18)</f>
        <v>1072056.6500000001</v>
      </c>
      <c r="Y19" s="69">
        <f t="shared" si="7"/>
        <v>130.9056626540788</v>
      </c>
      <c r="Z19" s="101">
        <f t="shared" si="8"/>
        <v>27.35536233733096</v>
      </c>
      <c r="AA19" s="100">
        <f>AA10+AA11+AA12+AA13+AA14+AA15+AA16+AA17+AA18</f>
        <v>171000</v>
      </c>
      <c r="AB19" s="100">
        <f>SUM(AB10:AB18)</f>
        <v>25590</v>
      </c>
      <c r="AC19" s="106">
        <f>AC10+AC11+AC12+AC13+AC14+AC15+AC16+AC17+AC18</f>
        <v>61150</v>
      </c>
      <c r="AD19" s="57">
        <f t="shared" si="9"/>
        <v>238.9605314576006</v>
      </c>
      <c r="AE19" s="101">
        <v>0</v>
      </c>
      <c r="AF19" s="169" t="s">
        <v>3</v>
      </c>
      <c r="AG19" s="169"/>
      <c r="AH19" s="169"/>
      <c r="AI19" s="69">
        <v>0</v>
      </c>
      <c r="AJ19" s="69">
        <f>SUM(AJ10:AJ18)</f>
        <v>5.89</v>
      </c>
      <c r="AK19" s="69">
        <f>AK11+AK13+AK15+AK16+AK17</f>
        <v>345.59</v>
      </c>
      <c r="AL19" s="69">
        <f>AK19/AJ19*100</f>
        <v>5867.402376910017</v>
      </c>
      <c r="AM19" s="101">
        <v>0</v>
      </c>
      <c r="AN19" s="106">
        <f>SUM(AN10:AN18)</f>
        <v>684300</v>
      </c>
      <c r="AO19" s="112">
        <f>SUM(AO10:AO18)</f>
        <v>149777.94</v>
      </c>
      <c r="AP19" s="111">
        <f>SUM(AP10:AP18)</f>
        <v>101622.45</v>
      </c>
      <c r="AQ19" s="69">
        <f t="shared" si="10"/>
        <v>67.84874327955104</v>
      </c>
      <c r="AR19" s="101">
        <f t="shared" si="11"/>
        <v>14.850569925471286</v>
      </c>
      <c r="AS19" s="113">
        <f>SUM(AS10:AS18)</f>
        <v>142400</v>
      </c>
      <c r="AT19" s="112">
        <f>SUM(AT10:AT18)</f>
        <v>20971.3</v>
      </c>
      <c r="AU19" s="114">
        <f>AU10+AU11+AU12+AU13+AU14+AU15+AU16+AU17+AU18</f>
        <v>41139.869999999995</v>
      </c>
      <c r="AV19" s="69">
        <f t="shared" si="13"/>
        <v>196.17224492520728</v>
      </c>
      <c r="AW19" s="101">
        <f t="shared" si="12"/>
        <v>28.890358146067413</v>
      </c>
      <c r="AX19" s="108"/>
      <c r="AY19" s="106"/>
      <c r="AZ19" s="111">
        <f>AZ10+AZ11+AZ12+AZ13+AZ14+AZ15+AZ16:BA16+AZ17+AZ18</f>
        <v>42594.28</v>
      </c>
      <c r="BA19" s="111"/>
      <c r="BB19" s="101">
        <v>0</v>
      </c>
      <c r="BC19" s="69">
        <f>SUM(BC10:BC18)</f>
        <v>0</v>
      </c>
      <c r="BD19" s="69">
        <f>BD17+BD18</f>
        <v>63196.53</v>
      </c>
      <c r="BE19" s="111">
        <f>BE10+BE11+BE12+BE13+BE14+BE15+BE16+BE17+BE18</f>
        <v>97728.11</v>
      </c>
      <c r="BF19" s="111">
        <f>BF10+BF11+BF12+BF13+BF14+BF15+BF16+BF17+BF18</f>
        <v>218.65524814371534</v>
      </c>
      <c r="BG19" s="101">
        <v>0</v>
      </c>
      <c r="BH19" s="139">
        <f>BH17</f>
        <v>13000</v>
      </c>
      <c r="BI19" s="108"/>
      <c r="BJ19" s="111">
        <f>BJ15</f>
        <v>22823.1</v>
      </c>
      <c r="BK19" s="111">
        <f>BK10+BK11+BK12+BK13+BK14+BK15+BK16+BK17+BK18</f>
        <v>0</v>
      </c>
      <c r="BL19" s="111">
        <f>BL10+BL11+BL12+BL13+BL14+BL15+BL16+BL17+BL18</f>
        <v>0</v>
      </c>
      <c r="BM19" s="101">
        <v>0</v>
      </c>
    </row>
    <row r="20" spans="1:65" s="30" customFormat="1" ht="24.75" customHeight="1">
      <c r="A20" s="34"/>
      <c r="B20" s="34"/>
      <c r="C20" s="34"/>
      <c r="D20" s="35"/>
      <c r="E20" s="36"/>
      <c r="F20" s="37"/>
      <c r="G20" s="37"/>
      <c r="H20" s="38"/>
      <c r="I20" s="39"/>
      <c r="J20" s="39"/>
      <c r="K20" s="40"/>
      <c r="L20" s="40"/>
      <c r="M20" s="38"/>
      <c r="N20" s="41"/>
      <c r="O20" s="41"/>
      <c r="P20" s="40"/>
      <c r="Q20" s="40"/>
      <c r="R20" s="38"/>
      <c r="S20" s="39"/>
      <c r="T20" s="39"/>
      <c r="U20" s="40"/>
      <c r="V20" s="40"/>
      <c r="W20" s="38"/>
      <c r="X20" s="39"/>
      <c r="Y20" s="39"/>
      <c r="Z20" s="40"/>
      <c r="AA20" s="40"/>
      <c r="AB20" s="38"/>
      <c r="AC20" s="38"/>
      <c r="AD20" s="38"/>
      <c r="AE20" s="40"/>
      <c r="AF20" s="40"/>
      <c r="AG20" s="40"/>
      <c r="AH20" s="40"/>
      <c r="AI20" s="40"/>
      <c r="AJ20" s="40"/>
      <c r="AK20" s="42"/>
      <c r="AL20" s="42"/>
      <c r="AM20" s="40"/>
      <c r="AN20" s="40"/>
      <c r="AO20" s="38"/>
      <c r="AP20" s="39"/>
      <c r="AQ20" s="39"/>
      <c r="AR20" s="40"/>
      <c r="AS20" s="40"/>
      <c r="AT20" s="43"/>
      <c r="AU20" s="43"/>
      <c r="AV20" s="44"/>
      <c r="AW20" s="40"/>
      <c r="AX20" s="40"/>
      <c r="AY20" s="38"/>
      <c r="AZ20" s="38"/>
      <c r="BA20" s="39"/>
      <c r="BB20" s="40"/>
      <c r="BC20" s="40"/>
      <c r="BD20" s="38"/>
      <c r="BE20" s="38"/>
      <c r="BF20" s="39"/>
      <c r="BG20" s="40"/>
      <c r="BH20" s="40"/>
      <c r="BI20" s="40"/>
      <c r="BJ20" s="38"/>
      <c r="BK20" s="38"/>
      <c r="BL20" s="39"/>
      <c r="BM20" s="40"/>
    </row>
    <row r="21" spans="1:65" s="30" customFormat="1" ht="24.75" customHeight="1">
      <c r="A21" s="34"/>
      <c r="B21" s="34"/>
      <c r="C21" s="34"/>
      <c r="D21" s="35"/>
      <c r="E21" s="36"/>
      <c r="F21" s="37"/>
      <c r="G21" s="37"/>
      <c r="H21" s="38"/>
      <c r="I21" s="39"/>
      <c r="J21" s="39"/>
      <c r="K21" s="40"/>
      <c r="L21" s="40"/>
      <c r="M21" s="38"/>
      <c r="N21" s="41"/>
      <c r="O21" s="41"/>
      <c r="P21" s="40"/>
      <c r="Q21" s="40"/>
      <c r="R21" s="38"/>
      <c r="S21" s="39"/>
      <c r="T21" s="39"/>
      <c r="U21" s="40"/>
      <c r="V21" s="40"/>
      <c r="W21" s="38"/>
      <c r="X21" s="39"/>
      <c r="Y21" s="39"/>
      <c r="Z21" s="40"/>
      <c r="AA21" s="40"/>
      <c r="AB21" s="38"/>
      <c r="AC21" s="38"/>
      <c r="AD21" s="38"/>
      <c r="AE21" s="40"/>
      <c r="AF21" s="40"/>
      <c r="AG21" s="40"/>
      <c r="AH21" s="40"/>
      <c r="AI21" s="40"/>
      <c r="AJ21" s="40"/>
      <c r="AK21" s="42"/>
      <c r="AL21" s="42"/>
      <c r="AM21" s="40"/>
      <c r="AN21" s="40"/>
      <c r="AO21" s="38"/>
      <c r="AP21" s="39"/>
      <c r="AQ21" s="39"/>
      <c r="AR21" s="40"/>
      <c r="AS21" s="40"/>
      <c r="AT21" s="43"/>
      <c r="AU21" s="43"/>
      <c r="AV21" s="44"/>
      <c r="AW21" s="40"/>
      <c r="AX21" s="40"/>
      <c r="AY21" s="38"/>
      <c r="AZ21" s="38"/>
      <c r="BA21" s="39"/>
      <c r="BB21" s="40"/>
      <c r="BC21" s="40"/>
      <c r="BD21" s="38"/>
      <c r="BE21" s="38"/>
      <c r="BF21" s="39"/>
      <c r="BG21" s="40"/>
      <c r="BH21" s="40"/>
      <c r="BI21" s="40"/>
      <c r="BJ21" s="38"/>
      <c r="BK21" s="38"/>
      <c r="BL21" s="39"/>
      <c r="BM21" s="40"/>
    </row>
    <row r="22" spans="9:10" ht="12.75">
      <c r="I22" s="45"/>
      <c r="J22" s="45"/>
    </row>
  </sheetData>
  <mergeCells count="72">
    <mergeCell ref="E8:E9"/>
    <mergeCell ref="L8:L9"/>
    <mergeCell ref="M8:N8"/>
    <mergeCell ref="O8:P8"/>
    <mergeCell ref="H8:I8"/>
    <mergeCell ref="J8:K8"/>
    <mergeCell ref="Y8:Z8"/>
    <mergeCell ref="BC7:BG7"/>
    <mergeCell ref="BI7:BM7"/>
    <mergeCell ref="AX7:BB7"/>
    <mergeCell ref="AA8:AA9"/>
    <mergeCell ref="AB8:AC8"/>
    <mergeCell ref="AD8:AE8"/>
    <mergeCell ref="AL8:AM8"/>
    <mergeCell ref="AN8:AN9"/>
    <mergeCell ref="AO8:AP8"/>
    <mergeCell ref="Q8:Q9"/>
    <mergeCell ref="R8:S8"/>
    <mergeCell ref="T8:U8"/>
    <mergeCell ref="W8:X8"/>
    <mergeCell ref="V8:V9"/>
    <mergeCell ref="A6:C9"/>
    <mergeCell ref="A19:C19"/>
    <mergeCell ref="A16:C16"/>
    <mergeCell ref="A12:C12"/>
    <mergeCell ref="A13:C13"/>
    <mergeCell ref="A14:C14"/>
    <mergeCell ref="A17:C17"/>
    <mergeCell ref="A18:C18"/>
    <mergeCell ref="D3:AR3"/>
    <mergeCell ref="G7:K7"/>
    <mergeCell ref="AF11:AH11"/>
    <mergeCell ref="A15:C15"/>
    <mergeCell ref="A11:C11"/>
    <mergeCell ref="L7:P7"/>
    <mergeCell ref="Q7:U7"/>
    <mergeCell ref="V7:Z7"/>
    <mergeCell ref="AA7:AE7"/>
    <mergeCell ref="A10:C10"/>
    <mergeCell ref="D6:F7"/>
    <mergeCell ref="AI7:AM7"/>
    <mergeCell ref="AN7:AR7"/>
    <mergeCell ref="AS7:AW7"/>
    <mergeCell ref="AF7:AH9"/>
    <mergeCell ref="G8:G9"/>
    <mergeCell ref="D8:D9"/>
    <mergeCell ref="AI8:AI9"/>
    <mergeCell ref="AJ8:AK8"/>
    <mergeCell ref="G6:BM6"/>
    <mergeCell ref="AF19:AH19"/>
    <mergeCell ref="AF12:AH12"/>
    <mergeCell ref="AF13:AH13"/>
    <mergeCell ref="AF14:AH14"/>
    <mergeCell ref="AF15:AH15"/>
    <mergeCell ref="AF10:AH10"/>
    <mergeCell ref="AF16:AH16"/>
    <mergeCell ref="AF17:AH17"/>
    <mergeCell ref="AF18:AH18"/>
    <mergeCell ref="AQ8:AR8"/>
    <mergeCell ref="AS8:AS9"/>
    <mergeCell ref="AT8:AU8"/>
    <mergeCell ref="AV8:AW8"/>
    <mergeCell ref="AX8:AX9"/>
    <mergeCell ref="AY8:AZ8"/>
    <mergeCell ref="BA8:BB8"/>
    <mergeCell ref="BC8:BC9"/>
    <mergeCell ref="BL8:BM8"/>
    <mergeCell ref="BD8:BE8"/>
    <mergeCell ref="BF8:BG8"/>
    <mergeCell ref="BI8:BI9"/>
    <mergeCell ref="BJ8:BK8"/>
    <mergeCell ref="BH7:BH9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S20" sqref="S20:S21"/>
    </sheetView>
  </sheetViews>
  <sheetFormatPr defaultColWidth="9.00390625" defaultRowHeight="12.75"/>
  <cols>
    <col min="2" max="2" width="21.00390625" style="0" customWidth="1"/>
    <col min="3" max="3" width="5.875" style="0" customWidth="1"/>
    <col min="4" max="4" width="12.375" style="0" customWidth="1"/>
    <col min="5" max="5" width="12.125" style="0" customWidth="1"/>
    <col min="6" max="6" width="5.75390625" style="0" customWidth="1"/>
    <col min="7" max="7" width="13.25390625" style="0" customWidth="1"/>
    <col min="8" max="8" width="12.625" style="0" customWidth="1"/>
    <col min="9" max="9" width="5.875" style="0" customWidth="1"/>
    <col min="10" max="10" width="12.25390625" style="0" customWidth="1"/>
    <col min="11" max="11" width="11.625" style="0" customWidth="1"/>
    <col min="12" max="12" width="6.75390625" style="0" customWidth="1"/>
    <col min="13" max="13" width="9.625" style="0" customWidth="1"/>
    <col min="14" max="14" width="8.625" style="0" customWidth="1"/>
    <col min="15" max="15" width="7.25390625" style="0" customWidth="1"/>
    <col min="16" max="16" width="12.75390625" style="0" customWidth="1"/>
    <col min="17" max="17" width="11.375" style="0" customWidth="1"/>
    <col min="18" max="18" width="6.00390625" style="0" customWidth="1"/>
    <col min="19" max="19" width="9.25390625" style="0" customWidth="1"/>
    <col min="20" max="20" width="11.00390625" style="0" customWidth="1"/>
    <col min="21" max="21" width="9.00390625" style="0" customWidth="1"/>
    <col min="22" max="22" width="11.125" style="0" customWidth="1"/>
  </cols>
  <sheetData>
    <row r="1" spans="4:18" ht="12.75">
      <c r="D1" s="4"/>
      <c r="E1" s="3"/>
      <c r="F1" s="4"/>
      <c r="G1" s="4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4:18" ht="12.75">
      <c r="D2" s="4"/>
      <c r="E2" s="3"/>
      <c r="F2" s="4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ht="12.75" customHeight="1">
      <c r="A3" s="1"/>
      <c r="B3" s="208" t="s">
        <v>85</v>
      </c>
      <c r="C3" s="208"/>
      <c r="D3" s="208"/>
      <c r="E3" s="208"/>
      <c r="F3" s="208"/>
      <c r="G3" s="208"/>
      <c r="H3" s="208"/>
      <c r="I3" s="208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18" ht="12.75">
      <c r="A4" s="1"/>
      <c r="B4" s="1"/>
      <c r="C4" s="1"/>
      <c r="D4" s="6"/>
      <c r="E4" s="7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1"/>
      <c r="B5" s="1"/>
      <c r="C5" s="1"/>
      <c r="D5" s="6"/>
      <c r="E5" s="7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2" ht="12.75">
      <c r="A6" s="216"/>
      <c r="B6" s="204"/>
      <c r="C6" s="204"/>
      <c r="D6" s="215" t="s">
        <v>0</v>
      </c>
      <c r="E6" s="204"/>
      <c r="F6" s="204"/>
      <c r="G6" s="216" t="s">
        <v>17</v>
      </c>
      <c r="H6" s="217"/>
      <c r="I6" s="217"/>
      <c r="J6" s="217"/>
      <c r="K6" s="217"/>
      <c r="L6" s="217"/>
      <c r="M6" s="213" t="s">
        <v>17</v>
      </c>
      <c r="N6" s="204"/>
      <c r="O6" s="204"/>
      <c r="P6" s="203" t="s">
        <v>64</v>
      </c>
      <c r="Q6" s="204"/>
      <c r="R6" s="204"/>
      <c r="S6" s="215" t="s">
        <v>65</v>
      </c>
      <c r="T6" s="204"/>
      <c r="U6" s="215" t="s">
        <v>66</v>
      </c>
      <c r="V6" s="204"/>
    </row>
    <row r="7" spans="1:22" ht="12.75" customHeight="1">
      <c r="A7" s="204"/>
      <c r="B7" s="204"/>
      <c r="C7" s="204"/>
      <c r="D7" s="204"/>
      <c r="E7" s="204"/>
      <c r="F7" s="204"/>
      <c r="G7" s="210" t="s">
        <v>89</v>
      </c>
      <c r="H7" s="204"/>
      <c r="I7" s="204"/>
      <c r="J7" s="210" t="s">
        <v>63</v>
      </c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</row>
    <row r="8" spans="1:22" ht="22.5" customHeight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11" t="s">
        <v>67</v>
      </c>
      <c r="N8" s="211"/>
      <c r="O8" s="212"/>
      <c r="P8" s="204"/>
      <c r="Q8" s="204"/>
      <c r="R8" s="204"/>
      <c r="S8" s="204"/>
      <c r="T8" s="204"/>
      <c r="U8" s="204"/>
      <c r="V8" s="204"/>
    </row>
    <row r="9" spans="1:22" ht="21" customHeight="1">
      <c r="A9" s="204"/>
      <c r="B9" s="204"/>
      <c r="C9" s="204"/>
      <c r="D9" s="10" t="s">
        <v>20</v>
      </c>
      <c r="E9" s="10" t="s">
        <v>21</v>
      </c>
      <c r="F9" s="11" t="s">
        <v>22</v>
      </c>
      <c r="G9" s="10" t="s">
        <v>20</v>
      </c>
      <c r="H9" s="12" t="s">
        <v>68</v>
      </c>
      <c r="I9" s="11" t="s">
        <v>22</v>
      </c>
      <c r="J9" s="10" t="s">
        <v>20</v>
      </c>
      <c r="K9" s="12" t="s">
        <v>68</v>
      </c>
      <c r="L9" s="11" t="s">
        <v>22</v>
      </c>
      <c r="M9" s="10" t="s">
        <v>20</v>
      </c>
      <c r="N9" s="12" t="s">
        <v>68</v>
      </c>
      <c r="O9" s="11" t="s">
        <v>22</v>
      </c>
      <c r="P9" s="10" t="s">
        <v>20</v>
      </c>
      <c r="Q9" s="12" t="s">
        <v>68</v>
      </c>
      <c r="R9" s="11" t="s">
        <v>22</v>
      </c>
      <c r="S9" s="46" t="s">
        <v>20</v>
      </c>
      <c r="T9" s="46" t="s">
        <v>21</v>
      </c>
      <c r="U9" s="46" t="s">
        <v>70</v>
      </c>
      <c r="V9" s="46" t="s">
        <v>88</v>
      </c>
    </row>
    <row r="10" spans="1:22" ht="18" customHeight="1">
      <c r="A10" s="205" t="s">
        <v>47</v>
      </c>
      <c r="B10" s="206"/>
      <c r="C10" s="207"/>
      <c r="D10" s="131">
        <f>G10+J10</f>
        <v>53000</v>
      </c>
      <c r="E10" s="54">
        <f>H10+K10</f>
        <v>11117.84</v>
      </c>
      <c r="F10" s="89">
        <f>E10/D10*100</f>
        <v>20.977056603773587</v>
      </c>
      <c r="G10" s="125">
        <v>13000</v>
      </c>
      <c r="H10" s="128"/>
      <c r="I10" s="57">
        <f aca="true" t="shared" si="0" ref="I10:I19">H10/G10*100</f>
        <v>0</v>
      </c>
      <c r="J10" s="125">
        <v>40000</v>
      </c>
      <c r="K10" s="56">
        <v>11117.84</v>
      </c>
      <c r="L10" s="57">
        <f aca="true" t="shared" si="1" ref="L10:L19">K10/J10*100</f>
        <v>27.794600000000003</v>
      </c>
      <c r="M10" s="55">
        <v>10000</v>
      </c>
      <c r="N10" s="56">
        <v>1117.84</v>
      </c>
      <c r="O10" s="57">
        <f>N10/M10*100</f>
        <v>11.1784</v>
      </c>
      <c r="P10" s="125">
        <v>53000</v>
      </c>
      <c r="Q10" s="55"/>
      <c r="R10" s="57">
        <f>Q10/P10*100</f>
        <v>0</v>
      </c>
      <c r="S10" s="58"/>
      <c r="T10" s="59">
        <f aca="true" t="shared" si="2" ref="T10:T20">E10-Q10</f>
        <v>11117.84</v>
      </c>
      <c r="U10" s="58">
        <v>0</v>
      </c>
      <c r="V10" s="58">
        <v>11117.84</v>
      </c>
    </row>
    <row r="11" spans="1:22" ht="19.5" customHeight="1">
      <c r="A11" s="205" t="s">
        <v>48</v>
      </c>
      <c r="B11" s="206"/>
      <c r="C11" s="207"/>
      <c r="D11" s="131">
        <f aca="true" t="shared" si="3" ref="D11:E20">G11+J11</f>
        <v>85000</v>
      </c>
      <c r="E11" s="54">
        <f t="shared" si="3"/>
        <v>55180</v>
      </c>
      <c r="F11" s="89">
        <f aca="true" t="shared" si="4" ref="F11:F19">E11/D11*100</f>
        <v>64.91764705882352</v>
      </c>
      <c r="G11" s="125">
        <v>25000</v>
      </c>
      <c r="H11" s="128">
        <v>15180</v>
      </c>
      <c r="I11" s="57">
        <f t="shared" si="0"/>
        <v>60.72</v>
      </c>
      <c r="J11" s="125">
        <v>60000</v>
      </c>
      <c r="K11" s="61">
        <v>40000</v>
      </c>
      <c r="L11" s="57">
        <f t="shared" si="1"/>
        <v>66.66666666666666</v>
      </c>
      <c r="M11" s="55"/>
      <c r="N11" s="61"/>
      <c r="O11" s="57"/>
      <c r="P11" s="125">
        <v>85000</v>
      </c>
      <c r="Q11" s="55">
        <v>26000</v>
      </c>
      <c r="R11" s="57">
        <f aca="true" t="shared" si="5" ref="R11:R19">Q11/P11*100</f>
        <v>30.58823529411765</v>
      </c>
      <c r="S11" s="58"/>
      <c r="T11" s="59">
        <f t="shared" si="2"/>
        <v>29180</v>
      </c>
      <c r="U11" s="58">
        <v>0</v>
      </c>
      <c r="V11" s="58">
        <v>29180</v>
      </c>
    </row>
    <row r="12" spans="1:22" ht="16.5" customHeight="1">
      <c r="A12" s="205" t="s">
        <v>23</v>
      </c>
      <c r="B12" s="206"/>
      <c r="C12" s="207"/>
      <c r="D12" s="131">
        <f t="shared" si="3"/>
        <v>58000</v>
      </c>
      <c r="E12" s="71">
        <f>H12+K12</f>
        <v>18150</v>
      </c>
      <c r="F12" s="89">
        <f t="shared" si="4"/>
        <v>31.29310344827586</v>
      </c>
      <c r="G12" s="125">
        <v>18000</v>
      </c>
      <c r="H12" s="128">
        <v>8150</v>
      </c>
      <c r="I12" s="57">
        <f t="shared" si="0"/>
        <v>45.27777777777778</v>
      </c>
      <c r="J12" s="125">
        <v>40000</v>
      </c>
      <c r="K12" s="61">
        <v>10000</v>
      </c>
      <c r="L12" s="57">
        <f t="shared" si="1"/>
        <v>25</v>
      </c>
      <c r="M12" s="55"/>
      <c r="N12" s="61"/>
      <c r="O12" s="57"/>
      <c r="P12" s="125">
        <v>58000</v>
      </c>
      <c r="Q12" s="60"/>
      <c r="R12" s="57">
        <f t="shared" si="5"/>
        <v>0</v>
      </c>
      <c r="S12" s="58"/>
      <c r="T12" s="72">
        <f t="shared" si="2"/>
        <v>18150</v>
      </c>
      <c r="U12" s="58">
        <v>0</v>
      </c>
      <c r="V12" s="58">
        <v>18150</v>
      </c>
    </row>
    <row r="13" spans="1:22" ht="16.5" customHeight="1">
      <c r="A13" s="205" t="s">
        <v>24</v>
      </c>
      <c r="B13" s="206"/>
      <c r="C13" s="207"/>
      <c r="D13" s="131">
        <f t="shared" si="3"/>
        <v>55000</v>
      </c>
      <c r="E13" s="54">
        <f t="shared" si="3"/>
        <v>1500</v>
      </c>
      <c r="F13" s="89">
        <f t="shared" si="4"/>
        <v>2.727272727272727</v>
      </c>
      <c r="G13" s="125">
        <v>25000</v>
      </c>
      <c r="H13" s="128">
        <v>1500</v>
      </c>
      <c r="I13" s="57">
        <f t="shared" si="0"/>
        <v>6</v>
      </c>
      <c r="J13" s="125">
        <v>30000</v>
      </c>
      <c r="K13" s="61"/>
      <c r="L13" s="57">
        <f t="shared" si="1"/>
        <v>0</v>
      </c>
      <c r="M13" s="55"/>
      <c r="N13" s="61"/>
      <c r="O13" s="57"/>
      <c r="P13" s="125">
        <v>55000</v>
      </c>
      <c r="Q13" s="60"/>
      <c r="R13" s="57">
        <f t="shared" si="5"/>
        <v>0</v>
      </c>
      <c r="S13" s="58"/>
      <c r="T13" s="59">
        <f t="shared" si="2"/>
        <v>1500</v>
      </c>
      <c r="U13" s="58">
        <v>0</v>
      </c>
      <c r="V13" s="58">
        <v>1500</v>
      </c>
    </row>
    <row r="14" spans="1:22" ht="19.5" customHeight="1">
      <c r="A14" s="205" t="s">
        <v>25</v>
      </c>
      <c r="B14" s="206"/>
      <c r="C14" s="207"/>
      <c r="D14" s="131">
        <f t="shared" si="3"/>
        <v>37000</v>
      </c>
      <c r="E14" s="54">
        <f t="shared" si="3"/>
        <v>10500</v>
      </c>
      <c r="F14" s="89">
        <f t="shared" si="4"/>
        <v>28.37837837837838</v>
      </c>
      <c r="G14" s="125">
        <v>7000</v>
      </c>
      <c r="H14" s="128">
        <v>500</v>
      </c>
      <c r="I14" s="57">
        <f t="shared" si="0"/>
        <v>7.142857142857142</v>
      </c>
      <c r="J14" s="125">
        <v>30000</v>
      </c>
      <c r="K14" s="61">
        <v>10000</v>
      </c>
      <c r="L14" s="57">
        <f t="shared" si="1"/>
        <v>33.33333333333333</v>
      </c>
      <c r="M14" s="55"/>
      <c r="N14" s="61"/>
      <c r="O14" s="57"/>
      <c r="P14" s="125">
        <v>37000</v>
      </c>
      <c r="Q14" s="55">
        <v>3082.32</v>
      </c>
      <c r="R14" s="57">
        <f t="shared" si="5"/>
        <v>8.330594594594595</v>
      </c>
      <c r="S14" s="58"/>
      <c r="T14" s="59">
        <f t="shared" si="2"/>
        <v>7417.68</v>
      </c>
      <c r="U14" s="58">
        <v>0</v>
      </c>
      <c r="V14" s="58">
        <v>7417.68</v>
      </c>
    </row>
    <row r="15" spans="1:22" ht="15.75" customHeight="1">
      <c r="A15" s="205" t="s">
        <v>26</v>
      </c>
      <c r="B15" s="206"/>
      <c r="C15" s="207"/>
      <c r="D15" s="131">
        <f t="shared" si="3"/>
        <v>55000</v>
      </c>
      <c r="E15" s="71">
        <f t="shared" si="3"/>
        <v>18450</v>
      </c>
      <c r="F15" s="89">
        <f t="shared" si="4"/>
        <v>33.54545454545455</v>
      </c>
      <c r="G15" s="125">
        <v>15000</v>
      </c>
      <c r="H15" s="128">
        <v>7500</v>
      </c>
      <c r="I15" s="57">
        <f t="shared" si="0"/>
        <v>50</v>
      </c>
      <c r="J15" s="125">
        <v>40000</v>
      </c>
      <c r="K15" s="56">
        <v>10950</v>
      </c>
      <c r="L15" s="57">
        <f t="shared" si="1"/>
        <v>27.375</v>
      </c>
      <c r="M15" s="55"/>
      <c r="N15" s="56"/>
      <c r="O15" s="57"/>
      <c r="P15" s="125">
        <v>55000</v>
      </c>
      <c r="Q15" s="55">
        <v>2500</v>
      </c>
      <c r="R15" s="57">
        <f t="shared" si="5"/>
        <v>4.545454545454546</v>
      </c>
      <c r="S15" s="58"/>
      <c r="T15" s="72">
        <f t="shared" si="2"/>
        <v>15950</v>
      </c>
      <c r="U15" s="58">
        <v>0</v>
      </c>
      <c r="V15" s="58">
        <v>15950</v>
      </c>
    </row>
    <row r="16" spans="1:22" ht="17.25" customHeight="1">
      <c r="A16" s="205" t="s">
        <v>27</v>
      </c>
      <c r="B16" s="206"/>
      <c r="C16" s="207"/>
      <c r="D16" s="131">
        <f t="shared" si="3"/>
        <v>103000</v>
      </c>
      <c r="E16" s="54">
        <f t="shared" si="3"/>
        <v>21950</v>
      </c>
      <c r="F16" s="89">
        <f t="shared" si="4"/>
        <v>21.310679611650485</v>
      </c>
      <c r="G16" s="125">
        <v>13000</v>
      </c>
      <c r="H16" s="128">
        <v>6000</v>
      </c>
      <c r="I16" s="57">
        <f t="shared" si="0"/>
        <v>46.15384615384615</v>
      </c>
      <c r="J16" s="125">
        <v>90000</v>
      </c>
      <c r="K16" s="56">
        <v>15950</v>
      </c>
      <c r="L16" s="57">
        <f t="shared" si="1"/>
        <v>17.72222222222222</v>
      </c>
      <c r="M16" s="55">
        <v>33400</v>
      </c>
      <c r="N16" s="56">
        <v>0</v>
      </c>
      <c r="O16" s="57">
        <v>0</v>
      </c>
      <c r="P16" s="125">
        <v>103000</v>
      </c>
      <c r="Q16" s="55">
        <v>12530.16</v>
      </c>
      <c r="R16" s="57">
        <f t="shared" si="5"/>
        <v>12.165203883495145</v>
      </c>
      <c r="S16" s="58"/>
      <c r="T16" s="59">
        <f t="shared" si="2"/>
        <v>9419.84</v>
      </c>
      <c r="U16" s="58">
        <v>0</v>
      </c>
      <c r="V16" s="58">
        <v>9419.84</v>
      </c>
    </row>
    <row r="17" spans="1:22" ht="18.75" customHeight="1">
      <c r="A17" s="205" t="s">
        <v>28</v>
      </c>
      <c r="B17" s="206"/>
      <c r="C17" s="207"/>
      <c r="D17" s="131">
        <f t="shared" si="3"/>
        <v>47000</v>
      </c>
      <c r="E17" s="54">
        <f t="shared" si="3"/>
        <v>21830</v>
      </c>
      <c r="F17" s="89">
        <f t="shared" si="4"/>
        <v>46.4468085106383</v>
      </c>
      <c r="G17" s="125">
        <v>17000</v>
      </c>
      <c r="H17" s="128">
        <v>14330</v>
      </c>
      <c r="I17" s="57">
        <f t="shared" si="0"/>
        <v>84.29411764705883</v>
      </c>
      <c r="J17" s="125">
        <v>30000</v>
      </c>
      <c r="K17" s="61">
        <v>7500</v>
      </c>
      <c r="L17" s="57">
        <f t="shared" si="1"/>
        <v>25</v>
      </c>
      <c r="M17" s="55"/>
      <c r="N17" s="61"/>
      <c r="O17" s="57"/>
      <c r="P17" s="125">
        <v>47000</v>
      </c>
      <c r="Q17" s="55">
        <v>5000</v>
      </c>
      <c r="R17" s="57">
        <f t="shared" si="5"/>
        <v>10.638297872340425</v>
      </c>
      <c r="S17" s="58"/>
      <c r="T17" s="59">
        <f t="shared" si="2"/>
        <v>16830</v>
      </c>
      <c r="U17" s="58">
        <v>0</v>
      </c>
      <c r="V17" s="58">
        <v>16830</v>
      </c>
    </row>
    <row r="18" spans="1:22" ht="18" customHeight="1">
      <c r="A18" s="205" t="s">
        <v>29</v>
      </c>
      <c r="B18" s="206"/>
      <c r="C18" s="207"/>
      <c r="D18" s="131">
        <f t="shared" si="3"/>
        <v>33000</v>
      </c>
      <c r="E18" s="54">
        <f t="shared" si="3"/>
        <v>13850</v>
      </c>
      <c r="F18" s="89">
        <f t="shared" si="4"/>
        <v>41.96969696969697</v>
      </c>
      <c r="G18" s="125">
        <v>13000</v>
      </c>
      <c r="H18" s="128">
        <v>8850</v>
      </c>
      <c r="I18" s="57">
        <f t="shared" si="0"/>
        <v>68.07692307692308</v>
      </c>
      <c r="J18" s="125">
        <v>20000</v>
      </c>
      <c r="K18" s="61">
        <v>5000</v>
      </c>
      <c r="L18" s="57">
        <f t="shared" si="1"/>
        <v>25</v>
      </c>
      <c r="M18" s="55"/>
      <c r="N18" s="61"/>
      <c r="O18" s="57"/>
      <c r="P18" s="125">
        <v>33000</v>
      </c>
      <c r="Q18" s="60"/>
      <c r="R18" s="57">
        <f t="shared" si="5"/>
        <v>0</v>
      </c>
      <c r="S18" s="58"/>
      <c r="T18" s="59">
        <f t="shared" si="2"/>
        <v>13850</v>
      </c>
      <c r="U18" s="58">
        <v>0</v>
      </c>
      <c r="V18" s="58">
        <v>13850</v>
      </c>
    </row>
    <row r="19" spans="1:22" ht="18" customHeight="1">
      <c r="A19" s="205" t="s">
        <v>45</v>
      </c>
      <c r="B19" s="206"/>
      <c r="C19" s="207"/>
      <c r="D19" s="62">
        <f t="shared" si="3"/>
        <v>526000</v>
      </c>
      <c r="E19" s="63">
        <f t="shared" si="3"/>
        <v>172527.84</v>
      </c>
      <c r="F19" s="33">
        <f t="shared" si="4"/>
        <v>32.79996958174905</v>
      </c>
      <c r="G19" s="127">
        <f>SUM(G10:G18)</f>
        <v>146000</v>
      </c>
      <c r="H19" s="129">
        <f>SUM(H10:H18)</f>
        <v>62010</v>
      </c>
      <c r="I19" s="66">
        <f t="shared" si="0"/>
        <v>42.47260273972603</v>
      </c>
      <c r="J19" s="127">
        <f>SUM(J10:J18)</f>
        <v>380000</v>
      </c>
      <c r="K19" s="65">
        <f>SUM(K10:K18)</f>
        <v>110517.84</v>
      </c>
      <c r="L19" s="66">
        <f t="shared" si="1"/>
        <v>29.08364210526316</v>
      </c>
      <c r="M19" s="64">
        <f>SUM(M10:M18)</f>
        <v>43400</v>
      </c>
      <c r="N19" s="65">
        <f>SUM(N10:N18)</f>
        <v>1117.84</v>
      </c>
      <c r="O19" s="66">
        <f>N19/M19*100</f>
        <v>2.5756682027649767</v>
      </c>
      <c r="P19" s="126">
        <f>SUM(P10:P18)</f>
        <v>526000</v>
      </c>
      <c r="Q19" s="67">
        <f>Q10+Q11+Q12+Q13+Q14+Q15+Q16+Q17</f>
        <v>49112.479999999996</v>
      </c>
      <c r="R19" s="66">
        <f t="shared" si="5"/>
        <v>9.336973384030417</v>
      </c>
      <c r="S19" s="68">
        <f>S10+S11+S16+S18</f>
        <v>0</v>
      </c>
      <c r="T19" s="69">
        <f t="shared" si="2"/>
        <v>123415.36</v>
      </c>
      <c r="U19" s="68">
        <v>0</v>
      </c>
      <c r="V19" s="68">
        <f>SUM(V10:V18)</f>
        <v>123415.35999999999</v>
      </c>
    </row>
    <row r="20" spans="1:22" ht="20.25" customHeight="1">
      <c r="A20" s="205" t="s">
        <v>30</v>
      </c>
      <c r="B20" s="206"/>
      <c r="C20" s="207"/>
      <c r="D20" s="150">
        <f t="shared" si="3"/>
        <v>68552049.5</v>
      </c>
      <c r="E20" s="54">
        <f>H20+K20</f>
        <v>18004635.29</v>
      </c>
      <c r="F20" s="89">
        <f>E20/D20*100</f>
        <v>26.264182356794453</v>
      </c>
      <c r="G20" s="150">
        <v>10534300</v>
      </c>
      <c r="H20" s="151">
        <v>2566829.81</v>
      </c>
      <c r="I20" s="89">
        <f>H20/G20*100</f>
        <v>24.3664012796294</v>
      </c>
      <c r="J20" s="150">
        <v>58017749.5</v>
      </c>
      <c r="K20" s="54">
        <v>15437805.48</v>
      </c>
      <c r="L20" s="89">
        <f>K20/J20*100</f>
        <v>26.60876303035505</v>
      </c>
      <c r="M20" s="150">
        <v>110000</v>
      </c>
      <c r="N20" s="54">
        <v>18018.83</v>
      </c>
      <c r="O20" s="89">
        <f>N20/M20*100</f>
        <v>16.380754545454547</v>
      </c>
      <c r="P20" s="150">
        <v>68552049.5</v>
      </c>
      <c r="Q20" s="54">
        <v>10359503.9</v>
      </c>
      <c r="R20" s="89">
        <f>Q20/P20*100</f>
        <v>15.111880644793851</v>
      </c>
      <c r="S20" s="125">
        <f>D20-P20</f>
        <v>0</v>
      </c>
      <c r="T20" s="55">
        <f t="shared" si="2"/>
        <v>7645131.389999999</v>
      </c>
      <c r="U20" s="125">
        <v>69762.49</v>
      </c>
      <c r="V20" s="125">
        <v>7714893.88</v>
      </c>
    </row>
    <row r="21" spans="1:22" ht="18" customHeight="1">
      <c r="A21" s="214" t="s">
        <v>31</v>
      </c>
      <c r="B21" s="214"/>
      <c r="C21" s="214"/>
      <c r="D21" s="62">
        <f>D19+D20</f>
        <v>69078049.5</v>
      </c>
      <c r="E21" s="63">
        <f>E19+E20</f>
        <v>18177163.13</v>
      </c>
      <c r="F21" s="33">
        <f>E21/D21*100</f>
        <v>26.313949599865293</v>
      </c>
      <c r="G21" s="62">
        <f>G19+G20</f>
        <v>10680300</v>
      </c>
      <c r="H21" s="130">
        <f>H19+H20</f>
        <v>2628839.81</v>
      </c>
      <c r="I21" s="21">
        <f>H21/G21*100</f>
        <v>24.613913560480512</v>
      </c>
      <c r="J21" s="62">
        <f>J19+J20</f>
        <v>58397749.5</v>
      </c>
      <c r="K21" s="63">
        <f>K19+K20</f>
        <v>15548323.32</v>
      </c>
      <c r="L21" s="21">
        <f>K21/J21*100</f>
        <v>26.624867316162586</v>
      </c>
      <c r="M21" s="62">
        <f>M19+M20</f>
        <v>153400</v>
      </c>
      <c r="N21" s="63">
        <f>N19+N20</f>
        <v>19136.670000000002</v>
      </c>
      <c r="O21" s="21">
        <f>N21/M21*100</f>
        <v>12.47501303780965</v>
      </c>
      <c r="P21" s="62">
        <f>P19+P20</f>
        <v>69078049.5</v>
      </c>
      <c r="Q21" s="63">
        <f>Q19+Q20</f>
        <v>10408616.38</v>
      </c>
      <c r="R21" s="21">
        <f>Q21/P21*100</f>
        <v>15.067907179400022</v>
      </c>
      <c r="S21" s="68">
        <f>S19+S20</f>
        <v>0</v>
      </c>
      <c r="T21" s="69">
        <f>T19+T20</f>
        <v>7768546.749999999</v>
      </c>
      <c r="U21" s="68">
        <f>SUM(U19:U20)</f>
        <v>69762.49</v>
      </c>
      <c r="V21" s="68">
        <f>SUM(V19:V20)</f>
        <v>7838309.24</v>
      </c>
    </row>
    <row r="22" spans="1:22" ht="18" customHeight="1">
      <c r="A22" s="143"/>
      <c r="B22" s="143"/>
      <c r="C22" s="143"/>
      <c r="D22" s="144"/>
      <c r="E22" s="145"/>
      <c r="F22" s="152"/>
      <c r="G22" s="144"/>
      <c r="H22" s="146"/>
      <c r="I22" s="26"/>
      <c r="J22" s="144"/>
      <c r="K22" s="145"/>
      <c r="L22" s="26"/>
      <c r="M22" s="144"/>
      <c r="N22" s="145"/>
      <c r="O22" s="26"/>
      <c r="P22" s="144"/>
      <c r="Q22" s="145"/>
      <c r="R22" s="26"/>
      <c r="S22" s="153"/>
      <c r="T22" s="148"/>
      <c r="U22" s="147"/>
      <c r="V22" s="147"/>
    </row>
    <row r="23" spans="1:22" ht="18" customHeight="1">
      <c r="A23" s="143"/>
      <c r="B23" s="143"/>
      <c r="C23" s="143"/>
      <c r="D23" s="144"/>
      <c r="E23" s="145"/>
      <c r="F23" s="152"/>
      <c r="G23" s="144"/>
      <c r="H23" s="146"/>
      <c r="I23" s="26"/>
      <c r="J23" s="144"/>
      <c r="K23" s="145"/>
      <c r="L23" s="26"/>
      <c r="M23" s="144"/>
      <c r="N23" s="145"/>
      <c r="O23" s="26"/>
      <c r="P23" s="144"/>
      <c r="Q23" s="145"/>
      <c r="R23" s="26"/>
      <c r="S23" s="153"/>
      <c r="T23" s="148"/>
      <c r="U23" s="147"/>
      <c r="V23" s="147"/>
    </row>
    <row r="24" spans="1:22" ht="18" customHeight="1">
      <c r="A24" s="143"/>
      <c r="B24" s="143"/>
      <c r="C24" s="143"/>
      <c r="D24" s="144"/>
      <c r="E24" s="145"/>
      <c r="F24" s="26"/>
      <c r="G24" s="144"/>
      <c r="H24" s="146"/>
      <c r="I24" s="26"/>
      <c r="J24" s="144"/>
      <c r="K24" s="145"/>
      <c r="L24" s="26"/>
      <c r="M24" s="144"/>
      <c r="N24" s="145"/>
      <c r="O24" s="26"/>
      <c r="P24" s="144"/>
      <c r="Q24" s="145"/>
      <c r="R24" s="26"/>
      <c r="S24" s="147"/>
      <c r="T24" s="148"/>
      <c r="U24" s="147"/>
      <c r="V24" s="147"/>
    </row>
    <row r="25" spans="1:3" ht="12.75">
      <c r="A25" s="149"/>
      <c r="B25" s="149"/>
      <c r="C25" s="149"/>
    </row>
    <row r="26" spans="1:3" ht="12.75">
      <c r="A26" s="149"/>
      <c r="B26" s="149"/>
      <c r="C26" s="149"/>
    </row>
  </sheetData>
  <mergeCells count="23">
    <mergeCell ref="A20:C20"/>
    <mergeCell ref="A21:C21"/>
    <mergeCell ref="A14:C14"/>
    <mergeCell ref="A15:C15"/>
    <mergeCell ref="A16:C16"/>
    <mergeCell ref="A17:C17"/>
    <mergeCell ref="A18:C18"/>
    <mergeCell ref="B3:U3"/>
    <mergeCell ref="G7:I8"/>
    <mergeCell ref="J7:L8"/>
    <mergeCell ref="M8:O8"/>
    <mergeCell ref="M6:O7"/>
    <mergeCell ref="S6:T8"/>
    <mergeCell ref="U6:V8"/>
    <mergeCell ref="A6:C9"/>
    <mergeCell ref="G6:L6"/>
    <mergeCell ref="D6:F8"/>
    <mergeCell ref="P6:R8"/>
    <mergeCell ref="A19:C19"/>
    <mergeCell ref="A10:C10"/>
    <mergeCell ref="A11:C11"/>
    <mergeCell ref="A12:C12"/>
    <mergeCell ref="A13:C13"/>
  </mergeCells>
  <printOptions/>
  <pageMargins left="0.3937007874015748" right="0.1968503937007874" top="0.3937007874015748" bottom="0.1968503937007874" header="0.5118110236220472" footer="0.5118110236220472"/>
  <pageSetup horizontalDpi="1200" verticalDpi="1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I1">
      <selection activeCell="P22" sqref="P22"/>
    </sheetView>
  </sheetViews>
  <sheetFormatPr defaultColWidth="9.00390625" defaultRowHeight="12.75"/>
  <cols>
    <col min="2" max="2" width="4.125" style="0" customWidth="1"/>
    <col min="3" max="3" width="7.625" style="0" customWidth="1"/>
    <col min="4" max="4" width="12.375" style="0" customWidth="1"/>
    <col min="5" max="5" width="11.00390625" style="0" customWidth="1"/>
    <col min="6" max="6" width="5.375" style="0" customWidth="1"/>
    <col min="7" max="7" width="10.375" style="0" customWidth="1"/>
    <col min="8" max="8" width="11.75390625" style="0" customWidth="1"/>
    <col min="9" max="9" width="10.75390625" style="0" customWidth="1"/>
    <col min="11" max="11" width="8.75390625" style="0" customWidth="1"/>
    <col min="12" max="12" width="12.75390625" style="0" customWidth="1"/>
    <col min="13" max="13" width="12.125" style="0" customWidth="1"/>
    <col min="14" max="14" width="7.25390625" style="0" customWidth="1"/>
    <col min="15" max="15" width="10.75390625" style="0" customWidth="1"/>
    <col min="16" max="16" width="12.125" style="0" customWidth="1"/>
    <col min="17" max="17" width="5.00390625" style="0" customWidth="1"/>
    <col min="18" max="18" width="10.125" style="0" customWidth="1"/>
    <col min="19" max="19" width="10.00390625" style="0" customWidth="1"/>
    <col min="20" max="20" width="7.00390625" style="0" customWidth="1"/>
    <col min="21" max="21" width="11.375" style="0" customWidth="1"/>
    <col min="22" max="22" width="10.375" style="0" customWidth="1"/>
    <col min="23" max="23" width="5.375" style="0" customWidth="1"/>
    <col min="24" max="24" width="2.875" style="0" customWidth="1"/>
    <col min="25" max="25" width="12.75390625" style="0" customWidth="1"/>
    <col min="26" max="26" width="11.125" style="0" customWidth="1"/>
    <col min="27" max="27" width="4.875" style="0" customWidth="1"/>
    <col min="28" max="29" width="10.25390625" style="0" customWidth="1"/>
    <col min="30" max="30" width="10.875" style="0" customWidth="1"/>
    <col min="31" max="31" width="11.00390625" style="0" customWidth="1"/>
  </cols>
  <sheetData>
    <row r="1" spans="4:24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4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1" ht="12.75" customHeight="1">
      <c r="A3" s="1"/>
      <c r="B3" s="256" t="s">
        <v>83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</row>
    <row r="4" spans="1:27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7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258" t="s">
        <v>57</v>
      </c>
      <c r="AA5" s="259"/>
    </row>
    <row r="6" spans="1:31" ht="22.5" customHeight="1">
      <c r="A6" s="232"/>
      <c r="B6" s="232"/>
      <c r="C6" s="232"/>
      <c r="D6" s="215" t="s">
        <v>16</v>
      </c>
      <c r="E6" s="215"/>
      <c r="F6" s="215"/>
      <c r="G6" s="235" t="s">
        <v>17</v>
      </c>
      <c r="H6" s="236"/>
      <c r="I6" s="236"/>
      <c r="J6" s="236"/>
      <c r="K6" s="236"/>
      <c r="L6" s="236"/>
      <c r="M6" s="236"/>
      <c r="N6" s="236"/>
      <c r="O6" s="118"/>
      <c r="P6" s="118"/>
      <c r="Q6" s="118"/>
      <c r="R6" s="118"/>
      <c r="S6" s="118"/>
      <c r="T6" s="118"/>
      <c r="U6" s="260" t="s">
        <v>69</v>
      </c>
      <c r="V6" s="247"/>
      <c r="W6" s="248"/>
      <c r="X6" s="249"/>
      <c r="Y6" s="215" t="s">
        <v>58</v>
      </c>
      <c r="Z6" s="234"/>
      <c r="AA6" s="234"/>
      <c r="AB6" s="215" t="s">
        <v>59</v>
      </c>
      <c r="AC6" s="234"/>
      <c r="AD6" s="215" t="s">
        <v>60</v>
      </c>
      <c r="AE6" s="234"/>
    </row>
    <row r="7" spans="1:31" ht="12.75" customHeight="1">
      <c r="A7" s="232"/>
      <c r="B7" s="232"/>
      <c r="C7" s="232"/>
      <c r="D7" s="215"/>
      <c r="E7" s="215"/>
      <c r="F7" s="215"/>
      <c r="G7" s="263" t="s">
        <v>18</v>
      </c>
      <c r="H7" s="264"/>
      <c r="I7" s="264"/>
      <c r="J7" s="264"/>
      <c r="K7" s="265"/>
      <c r="L7" s="271" t="s">
        <v>19</v>
      </c>
      <c r="M7" s="272"/>
      <c r="N7" s="273"/>
      <c r="O7" s="239" t="s">
        <v>72</v>
      </c>
      <c r="P7" s="240"/>
      <c r="Q7" s="241"/>
      <c r="R7" s="239" t="s">
        <v>84</v>
      </c>
      <c r="S7" s="240"/>
      <c r="T7" s="241"/>
      <c r="U7" s="261"/>
      <c r="V7" s="250"/>
      <c r="W7" s="251"/>
      <c r="X7" s="252"/>
      <c r="Y7" s="215"/>
      <c r="Z7" s="234"/>
      <c r="AA7" s="234"/>
      <c r="AB7" s="215"/>
      <c r="AC7" s="234"/>
      <c r="AD7" s="215"/>
      <c r="AE7" s="234"/>
    </row>
    <row r="8" spans="1:31" ht="50.25" customHeight="1">
      <c r="A8" s="232"/>
      <c r="B8" s="232"/>
      <c r="C8" s="232"/>
      <c r="D8" s="215"/>
      <c r="E8" s="215"/>
      <c r="F8" s="215"/>
      <c r="G8" s="266"/>
      <c r="H8" s="267"/>
      <c r="I8" s="267"/>
      <c r="J8" s="267"/>
      <c r="K8" s="268"/>
      <c r="L8" s="274"/>
      <c r="M8" s="275"/>
      <c r="N8" s="276"/>
      <c r="O8" s="242"/>
      <c r="P8" s="243"/>
      <c r="Q8" s="244"/>
      <c r="R8" s="242"/>
      <c r="S8" s="243"/>
      <c r="T8" s="244"/>
      <c r="U8" s="261"/>
      <c r="V8" s="250"/>
      <c r="W8" s="251"/>
      <c r="X8" s="252"/>
      <c r="Y8" s="234"/>
      <c r="Z8" s="234"/>
      <c r="AA8" s="234"/>
      <c r="AB8" s="234"/>
      <c r="AC8" s="234"/>
      <c r="AD8" s="234"/>
      <c r="AE8" s="234"/>
    </row>
    <row r="9" spans="1:31" ht="23.25" customHeight="1">
      <c r="A9" s="233"/>
      <c r="B9" s="233"/>
      <c r="C9" s="233"/>
      <c r="D9" s="87"/>
      <c r="E9" s="87"/>
      <c r="F9" s="87"/>
      <c r="G9" s="237" t="s">
        <v>20</v>
      </c>
      <c r="H9" s="277" t="s">
        <v>21</v>
      </c>
      <c r="I9" s="277"/>
      <c r="J9" s="269" t="s">
        <v>22</v>
      </c>
      <c r="K9" s="270"/>
      <c r="L9" s="238"/>
      <c r="M9" s="245"/>
      <c r="N9" s="246"/>
      <c r="O9" s="238"/>
      <c r="P9" s="245"/>
      <c r="Q9" s="246"/>
      <c r="R9" s="238"/>
      <c r="S9" s="245"/>
      <c r="T9" s="246"/>
      <c r="U9" s="261"/>
      <c r="V9" s="250"/>
      <c r="W9" s="251"/>
      <c r="X9" s="252"/>
      <c r="Y9" s="46"/>
      <c r="Z9" s="46"/>
      <c r="AA9" s="46"/>
      <c r="AB9" s="46"/>
      <c r="AC9" s="46"/>
      <c r="AD9" s="46"/>
      <c r="AE9" s="46"/>
    </row>
    <row r="10" spans="1:31" ht="56.25">
      <c r="A10" s="233"/>
      <c r="B10" s="233"/>
      <c r="C10" s="233"/>
      <c r="D10" s="10" t="s">
        <v>20</v>
      </c>
      <c r="E10" s="10" t="s">
        <v>21</v>
      </c>
      <c r="F10" s="11" t="s">
        <v>22</v>
      </c>
      <c r="G10" s="238"/>
      <c r="H10" s="12" t="s">
        <v>73</v>
      </c>
      <c r="I10" s="88" t="s">
        <v>75</v>
      </c>
      <c r="J10" s="88" t="s">
        <v>76</v>
      </c>
      <c r="K10" s="88" t="s">
        <v>74</v>
      </c>
      <c r="L10" s="10" t="s">
        <v>20</v>
      </c>
      <c r="M10" s="12" t="s">
        <v>21</v>
      </c>
      <c r="N10" s="11" t="s">
        <v>22</v>
      </c>
      <c r="O10" s="10" t="s">
        <v>20</v>
      </c>
      <c r="P10" s="12" t="s">
        <v>21</v>
      </c>
      <c r="Q10" s="11" t="s">
        <v>22</v>
      </c>
      <c r="R10" s="10" t="s">
        <v>20</v>
      </c>
      <c r="S10" s="12" t="s">
        <v>21</v>
      </c>
      <c r="T10" s="11" t="s">
        <v>22</v>
      </c>
      <c r="U10" s="262"/>
      <c r="V10" s="253"/>
      <c r="W10" s="254"/>
      <c r="X10" s="255"/>
      <c r="Y10" s="46" t="s">
        <v>20</v>
      </c>
      <c r="Z10" s="46" t="s">
        <v>21</v>
      </c>
      <c r="AA10" s="47" t="s">
        <v>22</v>
      </c>
      <c r="AB10" s="46" t="s">
        <v>20</v>
      </c>
      <c r="AC10" s="46" t="s">
        <v>21</v>
      </c>
      <c r="AD10" s="46" t="s">
        <v>61</v>
      </c>
      <c r="AE10" s="46" t="s">
        <v>78</v>
      </c>
    </row>
    <row r="11" spans="1:31" ht="12.75" customHeight="1">
      <c r="A11" s="223" t="s">
        <v>47</v>
      </c>
      <c r="B11" s="224"/>
      <c r="C11" s="225"/>
      <c r="D11" s="74">
        <f>G11+L11</f>
        <v>3559349</v>
      </c>
      <c r="E11" s="93">
        <f>I11+M11</f>
        <v>431548.44</v>
      </c>
      <c r="F11" s="20">
        <f aca="true" t="shared" si="0" ref="F11:F19">E11/D11*100</f>
        <v>12.124364314935118</v>
      </c>
      <c r="G11" s="82">
        <v>443140</v>
      </c>
      <c r="H11" s="93">
        <v>103994.62</v>
      </c>
      <c r="I11" s="93">
        <v>112811.44</v>
      </c>
      <c r="J11" s="51">
        <f>I11/H11*100</f>
        <v>108.47815011968889</v>
      </c>
      <c r="K11" s="51">
        <f>I11/G11*100</f>
        <v>25.457291149523854</v>
      </c>
      <c r="L11" s="74">
        <v>3116209</v>
      </c>
      <c r="M11" s="95">
        <v>318737</v>
      </c>
      <c r="N11" s="20">
        <f aca="true" t="shared" si="1" ref="N11:N19">M11/L11*100</f>
        <v>10.228357597324186</v>
      </c>
      <c r="O11" s="82">
        <v>1300900</v>
      </c>
      <c r="P11" s="82">
        <v>307251</v>
      </c>
      <c r="Q11" s="20">
        <f aca="true" t="shared" si="2" ref="Q11:Q19">P11/O11*100</f>
        <v>23.618341148435697</v>
      </c>
      <c r="R11" s="82">
        <v>475130</v>
      </c>
      <c r="S11" s="74"/>
      <c r="T11" s="20">
        <f aca="true" t="shared" si="3" ref="T11:T20">S11/R11*100</f>
        <v>0</v>
      </c>
      <c r="U11" s="51"/>
      <c r="V11" s="223" t="s">
        <v>47</v>
      </c>
      <c r="W11" s="224"/>
      <c r="X11" s="225"/>
      <c r="Y11" s="77">
        <v>3583329.51</v>
      </c>
      <c r="Z11" s="97">
        <v>399813.28</v>
      </c>
      <c r="AA11" s="48">
        <f>Z11/Y11*100</f>
        <v>11.15759181186773</v>
      </c>
      <c r="AB11" s="49">
        <f aca="true" t="shared" si="4" ref="AB11:AB22">D11-Y11</f>
        <v>-23980.509999999776</v>
      </c>
      <c r="AC11" s="31">
        <f aca="true" t="shared" si="5" ref="AC11:AC22">E11-Z11</f>
        <v>31735.159999999974</v>
      </c>
      <c r="AD11" s="49">
        <v>23980.51</v>
      </c>
      <c r="AE11" s="49">
        <v>55715.67</v>
      </c>
    </row>
    <row r="12" spans="1:31" ht="12.75" customHeight="1">
      <c r="A12" s="223" t="s">
        <v>48</v>
      </c>
      <c r="B12" s="224"/>
      <c r="C12" s="225"/>
      <c r="D12" s="74">
        <f aca="true" t="shared" si="6" ref="D12:D22">G12+L12</f>
        <v>4692567</v>
      </c>
      <c r="E12" s="93">
        <f aca="true" t="shared" si="7" ref="E12:E20">I12+M12</f>
        <v>683622.41</v>
      </c>
      <c r="F12" s="20">
        <f t="shared" si="0"/>
        <v>14.568197108320458</v>
      </c>
      <c r="G12" s="82">
        <v>414240</v>
      </c>
      <c r="H12" s="93">
        <v>32173.13</v>
      </c>
      <c r="I12" s="93">
        <v>179957.41</v>
      </c>
      <c r="J12" s="51">
        <f aca="true" t="shared" si="8" ref="J12:J22">I12/H12*100</f>
        <v>559.3406982783459</v>
      </c>
      <c r="K12" s="51">
        <f aca="true" t="shared" si="9" ref="K12:K22">I12/G12*100</f>
        <v>43.44278920432599</v>
      </c>
      <c r="L12" s="74">
        <v>4278327</v>
      </c>
      <c r="M12" s="95">
        <v>503665</v>
      </c>
      <c r="N12" s="20">
        <f t="shared" si="1"/>
        <v>11.7724755494379</v>
      </c>
      <c r="O12" s="82">
        <v>2004300</v>
      </c>
      <c r="P12" s="82">
        <v>474989</v>
      </c>
      <c r="Q12" s="20">
        <f t="shared" si="2"/>
        <v>23.698498228808063</v>
      </c>
      <c r="R12" s="82">
        <v>63940</v>
      </c>
      <c r="S12" s="74"/>
      <c r="T12" s="20">
        <f t="shared" si="3"/>
        <v>0</v>
      </c>
      <c r="U12" s="51"/>
      <c r="V12" s="223" t="s">
        <v>48</v>
      </c>
      <c r="W12" s="224"/>
      <c r="X12" s="225"/>
      <c r="Y12" s="77">
        <v>4746692.59</v>
      </c>
      <c r="Z12" s="97">
        <v>481328.94</v>
      </c>
      <c r="AA12" s="48">
        <f aca="true" t="shared" si="10" ref="AA12:AA22">Z12/Y12*100</f>
        <v>10.140301502019115</v>
      </c>
      <c r="AB12" s="49">
        <f t="shared" si="4"/>
        <v>-54125.58999999985</v>
      </c>
      <c r="AC12" s="31">
        <f t="shared" si="5"/>
        <v>202293.47000000003</v>
      </c>
      <c r="AD12" s="49">
        <v>54125.59</v>
      </c>
      <c r="AE12" s="49">
        <v>256419.06</v>
      </c>
    </row>
    <row r="13" spans="1:31" ht="12.75" customHeight="1">
      <c r="A13" s="223" t="s">
        <v>23</v>
      </c>
      <c r="B13" s="224"/>
      <c r="C13" s="225"/>
      <c r="D13" s="74">
        <f t="shared" si="6"/>
        <v>5233915</v>
      </c>
      <c r="E13" s="93">
        <f t="shared" si="7"/>
        <v>788226.78</v>
      </c>
      <c r="F13" s="20">
        <f t="shared" si="0"/>
        <v>15.059984352057686</v>
      </c>
      <c r="G13" s="82">
        <v>984540</v>
      </c>
      <c r="H13" s="93">
        <v>214147.43</v>
      </c>
      <c r="I13" s="93">
        <v>233182.78</v>
      </c>
      <c r="J13" s="51">
        <f t="shared" si="8"/>
        <v>108.88889957726786</v>
      </c>
      <c r="K13" s="51">
        <f t="shared" si="9"/>
        <v>23.68443943364414</v>
      </c>
      <c r="L13" s="74">
        <v>4249375</v>
      </c>
      <c r="M13" s="95">
        <v>555044</v>
      </c>
      <c r="N13" s="20">
        <f t="shared" si="1"/>
        <v>13.061779673481395</v>
      </c>
      <c r="O13" s="82">
        <v>2232100</v>
      </c>
      <c r="P13" s="82">
        <v>526370</v>
      </c>
      <c r="Q13" s="20">
        <f t="shared" si="2"/>
        <v>23.581828771112406</v>
      </c>
      <c r="R13" s="82">
        <v>453820</v>
      </c>
      <c r="S13" s="74"/>
      <c r="T13" s="20">
        <f t="shared" si="3"/>
        <v>0</v>
      </c>
      <c r="U13" s="51"/>
      <c r="V13" s="223" t="s">
        <v>23</v>
      </c>
      <c r="W13" s="224"/>
      <c r="X13" s="225"/>
      <c r="Y13" s="77">
        <v>5405332.69</v>
      </c>
      <c r="Z13" s="97">
        <v>717072.53</v>
      </c>
      <c r="AA13" s="48">
        <f t="shared" si="10"/>
        <v>13.266020264147699</v>
      </c>
      <c r="AB13" s="49">
        <f t="shared" si="4"/>
        <v>-171417.6900000004</v>
      </c>
      <c r="AC13" s="31">
        <f t="shared" si="5"/>
        <v>71154.25</v>
      </c>
      <c r="AD13" s="49">
        <v>171417.69</v>
      </c>
      <c r="AE13" s="49">
        <v>242571.94</v>
      </c>
    </row>
    <row r="14" spans="1:31" ht="12.75" customHeight="1">
      <c r="A14" s="223" t="s">
        <v>24</v>
      </c>
      <c r="B14" s="224"/>
      <c r="C14" s="225"/>
      <c r="D14" s="74">
        <f t="shared" si="6"/>
        <v>6222084</v>
      </c>
      <c r="E14" s="93">
        <f t="shared" si="7"/>
        <v>796473.83</v>
      </c>
      <c r="F14" s="20">
        <f t="shared" si="0"/>
        <v>12.800756627522226</v>
      </c>
      <c r="G14" s="82">
        <v>876640</v>
      </c>
      <c r="H14" s="93">
        <v>75989.15</v>
      </c>
      <c r="I14" s="93">
        <v>150115.83</v>
      </c>
      <c r="J14" s="51">
        <f t="shared" si="8"/>
        <v>197.54903167096882</v>
      </c>
      <c r="K14" s="51">
        <f t="shared" si="9"/>
        <v>17.123999589341118</v>
      </c>
      <c r="L14" s="74">
        <v>5345444</v>
      </c>
      <c r="M14" s="95">
        <v>646358</v>
      </c>
      <c r="N14" s="20">
        <f t="shared" si="1"/>
        <v>12.09175514699995</v>
      </c>
      <c r="O14" s="82">
        <v>2615800</v>
      </c>
      <c r="P14" s="82">
        <v>617659</v>
      </c>
      <c r="Q14" s="20">
        <f t="shared" si="2"/>
        <v>23.612623289242297</v>
      </c>
      <c r="R14" s="82">
        <v>479520</v>
      </c>
      <c r="S14" s="74"/>
      <c r="T14" s="20">
        <f t="shared" si="3"/>
        <v>0</v>
      </c>
      <c r="U14" s="51"/>
      <c r="V14" s="223" t="s">
        <v>24</v>
      </c>
      <c r="W14" s="224"/>
      <c r="X14" s="225"/>
      <c r="Y14" s="77">
        <v>6277930.28</v>
      </c>
      <c r="Z14" s="97">
        <v>812211.9</v>
      </c>
      <c r="AA14" s="48">
        <f t="shared" si="10"/>
        <v>12.937574387971699</v>
      </c>
      <c r="AB14" s="49">
        <f t="shared" si="4"/>
        <v>-55846.28000000026</v>
      </c>
      <c r="AC14" s="31">
        <f t="shared" si="5"/>
        <v>-15738.070000000065</v>
      </c>
      <c r="AD14" s="49">
        <v>55846.28</v>
      </c>
      <c r="AE14" s="49">
        <v>40108.21</v>
      </c>
    </row>
    <row r="15" spans="1:31" ht="13.5" customHeight="1">
      <c r="A15" s="223" t="s">
        <v>25</v>
      </c>
      <c r="B15" s="224"/>
      <c r="C15" s="225"/>
      <c r="D15" s="74">
        <f t="shared" si="6"/>
        <v>3664086</v>
      </c>
      <c r="E15" s="93">
        <f t="shared" si="7"/>
        <v>467374.52</v>
      </c>
      <c r="F15" s="20">
        <f t="shared" si="0"/>
        <v>12.755555409998564</v>
      </c>
      <c r="G15" s="82">
        <v>453120</v>
      </c>
      <c r="H15" s="93">
        <v>43615.46</v>
      </c>
      <c r="I15" s="93">
        <v>64217.52</v>
      </c>
      <c r="J15" s="51">
        <f t="shared" si="8"/>
        <v>147.23568202651077</v>
      </c>
      <c r="K15" s="51">
        <f t="shared" si="9"/>
        <v>14.172298728813558</v>
      </c>
      <c r="L15" s="74">
        <v>3210966</v>
      </c>
      <c r="M15" s="95">
        <v>403157</v>
      </c>
      <c r="N15" s="20">
        <f>M15/L15*100</f>
        <v>12.555629676552165</v>
      </c>
      <c r="O15" s="82">
        <v>1655700</v>
      </c>
      <c r="P15" s="82">
        <v>391671</v>
      </c>
      <c r="Q15" s="20">
        <f>P15/O15*100</f>
        <v>23.655915926798333</v>
      </c>
      <c r="R15" s="82">
        <v>0</v>
      </c>
      <c r="S15" s="74"/>
      <c r="T15" s="20">
        <v>0</v>
      </c>
      <c r="U15" s="51"/>
      <c r="V15" s="223" t="s">
        <v>25</v>
      </c>
      <c r="W15" s="224"/>
      <c r="X15" s="225"/>
      <c r="Y15" s="77">
        <v>3906087.04</v>
      </c>
      <c r="Z15" s="97">
        <v>383595.93</v>
      </c>
      <c r="AA15" s="48">
        <f t="shared" si="10"/>
        <v>9.820465495822644</v>
      </c>
      <c r="AB15" s="49">
        <f t="shared" si="4"/>
        <v>-242001.04000000004</v>
      </c>
      <c r="AC15" s="31">
        <f t="shared" si="5"/>
        <v>83778.59000000003</v>
      </c>
      <c r="AD15" s="49">
        <v>242001.04</v>
      </c>
      <c r="AE15" s="49">
        <v>325779.63</v>
      </c>
    </row>
    <row r="16" spans="1:31" ht="12.75" customHeight="1">
      <c r="A16" s="223" t="s">
        <v>26</v>
      </c>
      <c r="B16" s="224"/>
      <c r="C16" s="225"/>
      <c r="D16" s="74">
        <f t="shared" si="6"/>
        <v>7527715</v>
      </c>
      <c r="E16" s="93">
        <f t="shared" si="7"/>
        <v>771583.76</v>
      </c>
      <c r="F16" s="20">
        <f t="shared" si="0"/>
        <v>10.249906644977926</v>
      </c>
      <c r="G16" s="82">
        <v>771380</v>
      </c>
      <c r="H16" s="93">
        <v>192226.82</v>
      </c>
      <c r="I16" s="93">
        <v>238158.76</v>
      </c>
      <c r="J16" s="51">
        <f t="shared" si="8"/>
        <v>123.89465736362908</v>
      </c>
      <c r="K16" s="51">
        <f t="shared" si="9"/>
        <v>30.87437579403148</v>
      </c>
      <c r="L16" s="74">
        <v>6756335</v>
      </c>
      <c r="M16" s="95">
        <v>533425</v>
      </c>
      <c r="N16" s="20">
        <f t="shared" si="1"/>
        <v>7.895182817311457</v>
      </c>
      <c r="O16" s="82">
        <v>2137600</v>
      </c>
      <c r="P16" s="82">
        <v>504726</v>
      </c>
      <c r="Q16" s="20">
        <f t="shared" si="2"/>
        <v>23.61180763473054</v>
      </c>
      <c r="R16" s="82">
        <v>335810</v>
      </c>
      <c r="S16" s="74"/>
      <c r="T16" s="20">
        <f t="shared" si="3"/>
        <v>0</v>
      </c>
      <c r="U16" s="51"/>
      <c r="V16" s="223" t="s">
        <v>26</v>
      </c>
      <c r="W16" s="224"/>
      <c r="X16" s="225"/>
      <c r="Y16" s="77">
        <v>7602299.03</v>
      </c>
      <c r="Z16" s="97">
        <v>622225.58</v>
      </c>
      <c r="AA16" s="48">
        <f t="shared" si="10"/>
        <v>8.184702779311746</v>
      </c>
      <c r="AB16" s="49">
        <f t="shared" si="4"/>
        <v>-74584.03000000026</v>
      </c>
      <c r="AC16" s="31">
        <f t="shared" si="5"/>
        <v>149358.18000000005</v>
      </c>
      <c r="AD16" s="49">
        <v>74584.03</v>
      </c>
      <c r="AE16" s="49">
        <v>223942.21</v>
      </c>
    </row>
    <row r="17" spans="1:31" ht="12.75" customHeight="1">
      <c r="A17" s="223" t="s">
        <v>27</v>
      </c>
      <c r="B17" s="224"/>
      <c r="C17" s="225"/>
      <c r="D17" s="74">
        <f t="shared" si="6"/>
        <v>2874088</v>
      </c>
      <c r="E17" s="93">
        <f t="shared" si="7"/>
        <v>399943.26</v>
      </c>
      <c r="F17" s="20">
        <f t="shared" si="0"/>
        <v>13.915484146623209</v>
      </c>
      <c r="G17" s="82">
        <v>414460</v>
      </c>
      <c r="H17" s="93">
        <v>121433.8</v>
      </c>
      <c r="I17" s="93">
        <v>82014.26</v>
      </c>
      <c r="J17" s="51">
        <f t="shared" si="8"/>
        <v>67.53824717665098</v>
      </c>
      <c r="K17" s="51">
        <f t="shared" si="9"/>
        <v>19.788220817449208</v>
      </c>
      <c r="L17" s="74">
        <v>2459628</v>
      </c>
      <c r="M17" s="95">
        <v>317929</v>
      </c>
      <c r="N17" s="20">
        <f t="shared" si="1"/>
        <v>12.925897737381426</v>
      </c>
      <c r="O17" s="82">
        <v>1296400</v>
      </c>
      <c r="P17" s="82">
        <v>306445</v>
      </c>
      <c r="Q17" s="20">
        <f t="shared" si="2"/>
        <v>23.638151804998458</v>
      </c>
      <c r="R17" s="82">
        <v>207580</v>
      </c>
      <c r="S17" s="74"/>
      <c r="T17" s="20">
        <f t="shared" si="3"/>
        <v>0</v>
      </c>
      <c r="U17" s="51"/>
      <c r="V17" s="223" t="s">
        <v>27</v>
      </c>
      <c r="W17" s="224"/>
      <c r="X17" s="225"/>
      <c r="Y17" s="77">
        <v>2903449.22</v>
      </c>
      <c r="Z17" s="97">
        <v>374194.71</v>
      </c>
      <c r="AA17" s="48">
        <f t="shared" si="10"/>
        <v>12.88793712741427</v>
      </c>
      <c r="AB17" s="49">
        <f t="shared" si="4"/>
        <v>-29361.220000000205</v>
      </c>
      <c r="AC17" s="31">
        <f t="shared" si="5"/>
        <v>25748.54999999999</v>
      </c>
      <c r="AD17" s="49">
        <v>29361.22</v>
      </c>
      <c r="AE17" s="49">
        <v>55109.77</v>
      </c>
    </row>
    <row r="18" spans="1:31" ht="12.75" customHeight="1">
      <c r="A18" s="223" t="s">
        <v>28</v>
      </c>
      <c r="B18" s="224"/>
      <c r="C18" s="225"/>
      <c r="D18" s="74">
        <f t="shared" si="6"/>
        <v>10881445</v>
      </c>
      <c r="E18" s="93">
        <f t="shared" si="7"/>
        <v>2460622.1799999997</v>
      </c>
      <c r="F18" s="20">
        <f t="shared" si="0"/>
        <v>22.61300939351345</v>
      </c>
      <c r="G18" s="82">
        <v>4569750</v>
      </c>
      <c r="H18" s="93">
        <v>905348.02</v>
      </c>
      <c r="I18" s="93">
        <v>1119847.49</v>
      </c>
      <c r="J18" s="51">
        <f t="shared" si="8"/>
        <v>123.69248788990559</v>
      </c>
      <c r="K18" s="51">
        <f t="shared" si="9"/>
        <v>24.505662016521693</v>
      </c>
      <c r="L18" s="74">
        <v>6311695</v>
      </c>
      <c r="M18" s="95">
        <v>1340774.69</v>
      </c>
      <c r="N18" s="20">
        <f t="shared" si="1"/>
        <v>21.242704059686027</v>
      </c>
      <c r="O18" s="82">
        <v>1651900</v>
      </c>
      <c r="P18" s="82">
        <v>366262</v>
      </c>
      <c r="Q18" s="20">
        <f t="shared" si="2"/>
        <v>22.172165385313882</v>
      </c>
      <c r="R18" s="82">
        <v>422140</v>
      </c>
      <c r="S18" s="74"/>
      <c r="T18" s="20">
        <f t="shared" si="3"/>
        <v>0</v>
      </c>
      <c r="U18" s="51"/>
      <c r="V18" s="223" t="s">
        <v>28</v>
      </c>
      <c r="W18" s="224"/>
      <c r="X18" s="225"/>
      <c r="Y18" s="77">
        <v>11398942.6</v>
      </c>
      <c r="Z18" s="97">
        <v>2563236</v>
      </c>
      <c r="AA18" s="48">
        <f t="shared" si="10"/>
        <v>22.48661204768239</v>
      </c>
      <c r="AB18" s="49">
        <f t="shared" si="4"/>
        <v>-517497.5999999996</v>
      </c>
      <c r="AC18" s="31">
        <f t="shared" si="5"/>
        <v>-102613.8200000003</v>
      </c>
      <c r="AD18" s="49">
        <v>517497.6</v>
      </c>
      <c r="AE18" s="49">
        <v>414883.78</v>
      </c>
    </row>
    <row r="19" spans="1:31" ht="12.75" customHeight="1">
      <c r="A19" s="223" t="s">
        <v>29</v>
      </c>
      <c r="B19" s="224"/>
      <c r="C19" s="225"/>
      <c r="D19" s="74">
        <f t="shared" si="6"/>
        <v>7720533</v>
      </c>
      <c r="E19" s="93">
        <f t="shared" si="7"/>
        <v>978338.27</v>
      </c>
      <c r="F19" s="20">
        <f t="shared" si="0"/>
        <v>12.671900631730995</v>
      </c>
      <c r="G19" s="82">
        <v>1660460</v>
      </c>
      <c r="H19" s="93">
        <v>495348.64</v>
      </c>
      <c r="I19" s="93">
        <v>233185.27</v>
      </c>
      <c r="J19" s="51">
        <f t="shared" si="8"/>
        <v>47.07497935191666</v>
      </c>
      <c r="K19" s="51">
        <f t="shared" si="9"/>
        <v>14.043413873264035</v>
      </c>
      <c r="L19" s="74">
        <v>6060073</v>
      </c>
      <c r="M19" s="95">
        <v>745153</v>
      </c>
      <c r="N19" s="20">
        <f t="shared" si="1"/>
        <v>12.296106004003581</v>
      </c>
      <c r="O19" s="82">
        <v>3047500</v>
      </c>
      <c r="P19" s="82">
        <v>716456</v>
      </c>
      <c r="Q19" s="20">
        <f t="shared" si="2"/>
        <v>23.50963084495488</v>
      </c>
      <c r="R19" s="82">
        <v>538660</v>
      </c>
      <c r="S19" s="74"/>
      <c r="T19" s="20">
        <f t="shared" si="3"/>
        <v>0</v>
      </c>
      <c r="U19" s="51"/>
      <c r="V19" s="223" t="s">
        <v>29</v>
      </c>
      <c r="W19" s="224"/>
      <c r="X19" s="225"/>
      <c r="Y19" s="77">
        <v>7908583.1</v>
      </c>
      <c r="Z19" s="97">
        <v>999360.45</v>
      </c>
      <c r="AA19" s="48">
        <f t="shared" si="10"/>
        <v>12.636403226261859</v>
      </c>
      <c r="AB19" s="49">
        <f t="shared" si="4"/>
        <v>-188050.09999999963</v>
      </c>
      <c r="AC19" s="31">
        <f t="shared" si="5"/>
        <v>-21022.179999999935</v>
      </c>
      <c r="AD19" s="49">
        <v>188050.1</v>
      </c>
      <c r="AE19" s="49">
        <v>167027.92</v>
      </c>
    </row>
    <row r="20" spans="1:31" ht="12.75" customHeight="1">
      <c r="A20" s="223" t="s">
        <v>45</v>
      </c>
      <c r="B20" s="224"/>
      <c r="C20" s="225"/>
      <c r="D20" s="76">
        <f t="shared" si="6"/>
        <v>52375782</v>
      </c>
      <c r="E20" s="81">
        <f t="shared" si="7"/>
        <v>7777733.449999999</v>
      </c>
      <c r="F20" s="20">
        <f>E20/D20*100</f>
        <v>14.84986601250173</v>
      </c>
      <c r="G20" s="83">
        <f>SUM(G11:G19)</f>
        <v>10587730</v>
      </c>
      <c r="H20" s="81">
        <f>SUM(H11:H19)</f>
        <v>2184277.0700000003</v>
      </c>
      <c r="I20" s="81">
        <f>SUM(I11:I19)</f>
        <v>2413490.7600000002</v>
      </c>
      <c r="J20" s="52">
        <f t="shared" si="8"/>
        <v>110.49380104512107</v>
      </c>
      <c r="K20" s="51">
        <f t="shared" si="9"/>
        <v>22.795167236036434</v>
      </c>
      <c r="L20" s="75">
        <f>SUM(L11:L19)</f>
        <v>41788052</v>
      </c>
      <c r="M20" s="75">
        <f>SUM(M11:M19)</f>
        <v>5364242.6899999995</v>
      </c>
      <c r="N20" s="20">
        <f>M20/L20*100</f>
        <v>12.836785715687343</v>
      </c>
      <c r="O20" s="83">
        <f>O11+O12+O13+O14+O15+O16+O17+O18+O19</f>
        <v>17942200</v>
      </c>
      <c r="P20" s="140">
        <f>SUM(P11:P19)</f>
        <v>4211829</v>
      </c>
      <c r="Q20" s="20">
        <f>P20/O20*100</f>
        <v>23.47442899978821</v>
      </c>
      <c r="R20" s="83">
        <f>R11+R12+R13+R14+R15+R16+R17+R18+R19</f>
        <v>2976600</v>
      </c>
      <c r="S20" s="119">
        <f>SUM(S11:S19)</f>
        <v>0</v>
      </c>
      <c r="T20" s="20">
        <f t="shared" si="3"/>
        <v>0</v>
      </c>
      <c r="U20" s="52"/>
      <c r="V20" s="223" t="s">
        <v>45</v>
      </c>
      <c r="W20" s="224"/>
      <c r="X20" s="225"/>
      <c r="Y20" s="78">
        <f>Y11+Y12+Y13+Y14+Y15+Y16+Y17+Y18+Y19</f>
        <v>53732646.06</v>
      </c>
      <c r="Z20" s="96">
        <f>SUM(Z11:Z19)</f>
        <v>7353039.32</v>
      </c>
      <c r="AA20" s="48">
        <f t="shared" si="10"/>
        <v>13.684491383114288</v>
      </c>
      <c r="AB20" s="50">
        <f t="shared" si="4"/>
        <v>-1356864.0600000024</v>
      </c>
      <c r="AC20" s="32">
        <f t="shared" si="5"/>
        <v>424694.12999999896</v>
      </c>
      <c r="AD20" s="50">
        <f>SUM(AD11:AD19)</f>
        <v>1356864.06</v>
      </c>
      <c r="AE20" s="50">
        <f>SUM(AE11:AE19)</f>
        <v>1781558.19</v>
      </c>
    </row>
    <row r="21" spans="1:31" ht="12.75" customHeight="1">
      <c r="A21" s="223" t="s">
        <v>30</v>
      </c>
      <c r="B21" s="224"/>
      <c r="C21" s="225"/>
      <c r="D21" s="95">
        <f t="shared" si="6"/>
        <v>260401198.46</v>
      </c>
      <c r="E21" s="93">
        <f>I21+M21+U21</f>
        <v>85106955.72</v>
      </c>
      <c r="F21" s="51">
        <f>E21/D21*100</f>
        <v>32.683012299220735</v>
      </c>
      <c r="G21" s="121">
        <v>44971200</v>
      </c>
      <c r="H21" s="93">
        <v>8411206.91</v>
      </c>
      <c r="I21" s="93">
        <v>8753288.4</v>
      </c>
      <c r="J21" s="51">
        <f t="shared" si="8"/>
        <v>104.06697271462082</v>
      </c>
      <c r="K21" s="51">
        <f t="shared" si="9"/>
        <v>19.464209093820045</v>
      </c>
      <c r="L21" s="95">
        <v>215429998.46</v>
      </c>
      <c r="M21" s="95">
        <v>77774732.46</v>
      </c>
      <c r="N21" s="51">
        <f>M21/L21*100</f>
        <v>36.10209024554249</v>
      </c>
      <c r="O21" s="121">
        <v>38072600</v>
      </c>
      <c r="P21" s="141">
        <v>8859700</v>
      </c>
      <c r="Q21" s="51">
        <f>P21/O21*100</f>
        <v>23.27054101900054</v>
      </c>
      <c r="R21" s="121">
        <v>0</v>
      </c>
      <c r="S21" s="122">
        <v>0</v>
      </c>
      <c r="T21" s="51">
        <v>0</v>
      </c>
      <c r="U21" s="93">
        <v>-1421065.14</v>
      </c>
      <c r="V21" s="223" t="s">
        <v>30</v>
      </c>
      <c r="W21" s="224"/>
      <c r="X21" s="225"/>
      <c r="Y21" s="123">
        <v>264988614.46</v>
      </c>
      <c r="Z21" s="97">
        <v>87782864.79</v>
      </c>
      <c r="AA21" s="124">
        <f t="shared" si="10"/>
        <v>33.12703263454771</v>
      </c>
      <c r="AB21" s="49">
        <f t="shared" si="4"/>
        <v>-4587416</v>
      </c>
      <c r="AC21" s="31">
        <f t="shared" si="5"/>
        <v>-2675909.0700000077</v>
      </c>
      <c r="AD21" s="49">
        <v>6048359.46</v>
      </c>
      <c r="AE21" s="49">
        <v>3372450.39</v>
      </c>
    </row>
    <row r="22" spans="1:31" ht="26.25" customHeight="1">
      <c r="A22" s="226" t="s">
        <v>31</v>
      </c>
      <c r="B22" s="227"/>
      <c r="C22" s="228"/>
      <c r="D22" s="76">
        <f t="shared" si="6"/>
        <v>270988928.46000004</v>
      </c>
      <c r="E22" s="81">
        <f>E20+E21-M20</f>
        <v>87520446.48</v>
      </c>
      <c r="F22" s="20">
        <f>E22/D22*100</f>
        <v>32.29668716628719</v>
      </c>
      <c r="G22" s="83">
        <f>G20+G21</f>
        <v>55558930</v>
      </c>
      <c r="H22" s="81">
        <f>SUM(H20:H21)</f>
        <v>10595483.98</v>
      </c>
      <c r="I22" s="81">
        <f>SUM(I20:I21)</f>
        <v>11166779.16</v>
      </c>
      <c r="J22" s="52">
        <f t="shared" si="8"/>
        <v>105.39187432191275</v>
      </c>
      <c r="K22" s="51">
        <f t="shared" si="9"/>
        <v>20.098981675853008</v>
      </c>
      <c r="L22" s="75">
        <f>L21</f>
        <v>215429998.46</v>
      </c>
      <c r="M22" s="94">
        <f>M21</f>
        <v>77774732.46</v>
      </c>
      <c r="N22" s="20">
        <f>M22/L22*100</f>
        <v>36.10209024554249</v>
      </c>
      <c r="O22" s="83">
        <f>O21</f>
        <v>38072600</v>
      </c>
      <c r="P22" s="142">
        <f>P21</f>
        <v>8859700</v>
      </c>
      <c r="Q22" s="20">
        <f>P22/O22*100</f>
        <v>23.27054101900054</v>
      </c>
      <c r="R22" s="83">
        <f>R21</f>
        <v>0</v>
      </c>
      <c r="S22" s="120">
        <f>S21</f>
        <v>0</v>
      </c>
      <c r="T22" s="20">
        <v>0</v>
      </c>
      <c r="U22" s="70">
        <f>U21</f>
        <v>-1421065.14</v>
      </c>
      <c r="V22" s="226" t="s">
        <v>31</v>
      </c>
      <c r="W22" s="227"/>
      <c r="X22" s="228"/>
      <c r="Y22" s="79">
        <f>Y20+Y21-L20</f>
        <v>276933208.52</v>
      </c>
      <c r="Z22" s="96">
        <f>Z20+Z21-M20</f>
        <v>89771661.42000002</v>
      </c>
      <c r="AA22" s="48">
        <f t="shared" si="10"/>
        <v>32.416358406332755</v>
      </c>
      <c r="AB22" s="50">
        <f t="shared" si="4"/>
        <v>-5944280.059999943</v>
      </c>
      <c r="AC22" s="32">
        <f t="shared" si="5"/>
        <v>-2251214.9400000125</v>
      </c>
      <c r="AD22" s="50">
        <f>SUM(AD20:AD21)</f>
        <v>7405223.52</v>
      </c>
      <c r="AE22" s="50">
        <f>SUM(AE20:AE21)</f>
        <v>5154008.58</v>
      </c>
    </row>
    <row r="23" spans="1:27" ht="12.75">
      <c r="A23" s="1"/>
      <c r="B23" s="1"/>
      <c r="C23" s="1"/>
      <c r="D23" s="13"/>
      <c r="E23" s="14"/>
      <c r="F23" s="13"/>
      <c r="G23" s="15"/>
      <c r="H23" s="8"/>
      <c r="I23" s="8"/>
      <c r="J23" s="26"/>
      <c r="K23" s="26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"/>
      <c r="Z23" s="1"/>
      <c r="AA23" s="1"/>
    </row>
    <row r="24" spans="1:27" ht="12.75" customHeight="1">
      <c r="A24" s="16"/>
      <c r="B24" s="16"/>
      <c r="C24" s="16"/>
      <c r="D24" s="17"/>
      <c r="E24" s="17"/>
      <c r="F24" s="18"/>
      <c r="G24" s="18"/>
      <c r="H24" s="19"/>
      <c r="I24" s="19"/>
      <c r="J24" s="26"/>
      <c r="K24" s="26"/>
      <c r="L24" s="18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"/>
      <c r="Z24" s="1"/>
      <c r="AA24" s="1"/>
    </row>
    <row r="25" spans="1:27" ht="12.75" customHeight="1">
      <c r="A25" s="16"/>
      <c r="B25" s="16"/>
      <c r="C25" s="16"/>
      <c r="D25" s="53" t="s">
        <v>62</v>
      </c>
      <c r="E25" s="53"/>
      <c r="F25" s="53"/>
      <c r="G25" s="53"/>
      <c r="H25" s="19"/>
      <c r="I25" s="19"/>
      <c r="J25" s="26"/>
      <c r="K25" s="26"/>
      <c r="L25" s="18"/>
      <c r="M25" s="1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"/>
      <c r="Z25" s="1"/>
      <c r="AA25" s="1"/>
    </row>
    <row r="26" spans="1:11" ht="12.75">
      <c r="A26" s="22" t="s">
        <v>35</v>
      </c>
      <c r="B26" s="23"/>
      <c r="C26" s="23"/>
      <c r="D26" s="23"/>
      <c r="E26" s="23"/>
      <c r="F26" s="24"/>
      <c r="G26" s="84">
        <v>30760200</v>
      </c>
      <c r="H26" s="31">
        <v>5645485.71</v>
      </c>
      <c r="I26" s="31">
        <v>5862860.84</v>
      </c>
      <c r="J26" s="89">
        <f>I26/H26*100</f>
        <v>103.85042388142011</v>
      </c>
      <c r="K26" s="89">
        <f>I26/G26*100</f>
        <v>19.05989180824572</v>
      </c>
    </row>
    <row r="27" spans="1:11" ht="12.75">
      <c r="A27" s="22" t="s">
        <v>36</v>
      </c>
      <c r="B27" s="23"/>
      <c r="C27" s="23"/>
      <c r="D27" s="23"/>
      <c r="E27" s="23"/>
      <c r="F27" s="24"/>
      <c r="G27" s="84">
        <v>6490000</v>
      </c>
      <c r="H27" s="31">
        <v>1466686.23</v>
      </c>
      <c r="I27" s="31">
        <v>1248031.72</v>
      </c>
      <c r="J27" s="89">
        <f aca="true" t="shared" si="11" ref="J27:J40">I27/H27*100</f>
        <v>85.09193680777926</v>
      </c>
      <c r="K27" s="89">
        <f aca="true" t="shared" si="12" ref="K27:K40">I27/G27*100</f>
        <v>19.230072727272727</v>
      </c>
    </row>
    <row r="28" spans="1:11" ht="12.75">
      <c r="A28" s="25" t="s">
        <v>13</v>
      </c>
      <c r="B28" s="22"/>
      <c r="C28" s="23"/>
      <c r="D28" s="23"/>
      <c r="E28" s="23"/>
      <c r="F28" s="24"/>
      <c r="G28" s="84">
        <v>847500</v>
      </c>
      <c r="H28" s="31">
        <v>208735.92</v>
      </c>
      <c r="I28" s="31">
        <v>34655.85</v>
      </c>
      <c r="J28" s="89">
        <f t="shared" si="11"/>
        <v>16.60272462928278</v>
      </c>
      <c r="K28" s="89">
        <f t="shared" si="12"/>
        <v>4.089185840707964</v>
      </c>
    </row>
    <row r="29" spans="1:11" ht="12.75">
      <c r="A29" s="218" t="s">
        <v>37</v>
      </c>
      <c r="B29" s="219"/>
      <c r="C29" s="219"/>
      <c r="D29" s="219"/>
      <c r="E29" s="219"/>
      <c r="F29" s="220"/>
      <c r="G29" s="84">
        <v>204000</v>
      </c>
      <c r="H29" s="31">
        <v>28287</v>
      </c>
      <c r="I29" s="31"/>
      <c r="J29" s="89">
        <f t="shared" si="11"/>
        <v>0</v>
      </c>
      <c r="K29" s="89">
        <f t="shared" si="12"/>
        <v>0</v>
      </c>
    </row>
    <row r="30" spans="1:11" ht="12.75">
      <c r="A30" s="218" t="s">
        <v>38</v>
      </c>
      <c r="B30" s="219"/>
      <c r="C30" s="219"/>
      <c r="D30" s="219"/>
      <c r="E30" s="219"/>
      <c r="F30" s="220"/>
      <c r="G30" s="84">
        <v>3300000</v>
      </c>
      <c r="H30" s="31">
        <v>203690.94</v>
      </c>
      <c r="I30" s="31">
        <v>649310.21</v>
      </c>
      <c r="J30" s="89">
        <f t="shared" si="11"/>
        <v>318.7722585992288</v>
      </c>
      <c r="K30" s="89">
        <f t="shared" si="12"/>
        <v>19.67606696969697</v>
      </c>
    </row>
    <row r="31" spans="1:11" ht="12.75">
      <c r="A31" s="218" t="s">
        <v>43</v>
      </c>
      <c r="B31" s="221"/>
      <c r="C31" s="221"/>
      <c r="D31" s="221"/>
      <c r="E31" s="221"/>
      <c r="F31" s="222"/>
      <c r="G31" s="84">
        <v>0</v>
      </c>
      <c r="H31" s="31">
        <v>0</v>
      </c>
      <c r="I31" s="31"/>
      <c r="J31" s="89">
        <v>0</v>
      </c>
      <c r="K31" s="89">
        <v>0</v>
      </c>
    </row>
    <row r="32" spans="1:11" ht="12.75">
      <c r="A32" s="218" t="s">
        <v>50</v>
      </c>
      <c r="B32" s="219"/>
      <c r="C32" s="219"/>
      <c r="D32" s="219"/>
      <c r="E32" s="219"/>
      <c r="F32" s="220"/>
      <c r="G32" s="84">
        <v>684300</v>
      </c>
      <c r="H32" s="31">
        <v>149778.58</v>
      </c>
      <c r="I32" s="31">
        <v>101622.42</v>
      </c>
      <c r="J32" s="89">
        <f t="shared" si="11"/>
        <v>67.84843333405885</v>
      </c>
      <c r="K32" s="89">
        <f t="shared" si="12"/>
        <v>14.850565541429198</v>
      </c>
    </row>
    <row r="33" spans="1:11" ht="12.75">
      <c r="A33" s="218" t="s">
        <v>49</v>
      </c>
      <c r="B33" s="219"/>
      <c r="C33" s="219"/>
      <c r="D33" s="219"/>
      <c r="E33" s="219"/>
      <c r="F33" s="220"/>
      <c r="G33" s="84">
        <v>97200</v>
      </c>
      <c r="H33" s="31">
        <v>26981.92</v>
      </c>
      <c r="I33" s="31">
        <v>15416.59</v>
      </c>
      <c r="J33" s="89">
        <f t="shared" si="11"/>
        <v>57.13674193682289</v>
      </c>
      <c r="K33" s="89">
        <f t="shared" si="12"/>
        <v>15.860689300411524</v>
      </c>
    </row>
    <row r="34" spans="1:11" ht="12.75">
      <c r="A34" s="218" t="s">
        <v>39</v>
      </c>
      <c r="B34" s="219"/>
      <c r="C34" s="219"/>
      <c r="D34" s="219"/>
      <c r="E34" s="219"/>
      <c r="F34" s="220"/>
      <c r="G34" s="84">
        <v>660000</v>
      </c>
      <c r="H34" s="31">
        <v>199678.79</v>
      </c>
      <c r="I34" s="31">
        <v>143747.32</v>
      </c>
      <c r="J34" s="89">
        <f t="shared" si="11"/>
        <v>71.98927838054307</v>
      </c>
      <c r="K34" s="89">
        <f t="shared" si="12"/>
        <v>21.77989696969697</v>
      </c>
    </row>
    <row r="35" spans="1:11" ht="12.75">
      <c r="A35" s="218" t="s">
        <v>55</v>
      </c>
      <c r="B35" s="221"/>
      <c r="C35" s="221"/>
      <c r="D35" s="221"/>
      <c r="E35" s="221"/>
      <c r="F35" s="222"/>
      <c r="G35" s="84">
        <v>0</v>
      </c>
      <c r="H35" s="31"/>
      <c r="I35" s="31">
        <v>3561.85</v>
      </c>
      <c r="J35" s="89">
        <v>0</v>
      </c>
      <c r="K35" s="89">
        <v>0</v>
      </c>
    </row>
    <row r="36" spans="1:11" ht="12.75">
      <c r="A36" s="218" t="s">
        <v>40</v>
      </c>
      <c r="B36" s="219"/>
      <c r="C36" s="219"/>
      <c r="D36" s="219"/>
      <c r="E36" s="219"/>
      <c r="F36" s="220"/>
      <c r="G36" s="84">
        <v>128000</v>
      </c>
      <c r="H36" s="25">
        <v>11220</v>
      </c>
      <c r="I36" s="25">
        <v>183600</v>
      </c>
      <c r="J36" s="89">
        <f t="shared" si="11"/>
        <v>1636.3636363636363</v>
      </c>
      <c r="K36" s="89">
        <f t="shared" si="12"/>
        <v>143.4375</v>
      </c>
    </row>
    <row r="37" spans="1:11" ht="12.75">
      <c r="A37" s="218" t="s">
        <v>51</v>
      </c>
      <c r="B37" s="219"/>
      <c r="C37" s="219"/>
      <c r="D37" s="219"/>
      <c r="E37" s="219"/>
      <c r="F37" s="220"/>
      <c r="G37" s="84">
        <v>0</v>
      </c>
      <c r="H37" s="31">
        <v>63196.55</v>
      </c>
      <c r="I37" s="31">
        <v>97728.1</v>
      </c>
      <c r="J37" s="89">
        <f t="shared" si="11"/>
        <v>154.6415112850306</v>
      </c>
      <c r="K37" s="89">
        <v>0</v>
      </c>
    </row>
    <row r="38" spans="1:11" ht="12.75">
      <c r="A38" s="218" t="s">
        <v>41</v>
      </c>
      <c r="B38" s="219"/>
      <c r="C38" s="219"/>
      <c r="D38" s="219"/>
      <c r="E38" s="219"/>
      <c r="F38" s="220"/>
      <c r="G38" s="84">
        <v>1800000</v>
      </c>
      <c r="H38" s="31">
        <v>403726.05</v>
      </c>
      <c r="I38" s="31">
        <v>412753.5</v>
      </c>
      <c r="J38" s="89">
        <f t="shared" si="11"/>
        <v>102.23603356781163</v>
      </c>
      <c r="K38" s="89">
        <f t="shared" si="12"/>
        <v>22.93075</v>
      </c>
    </row>
    <row r="39" spans="1:11" ht="12.75">
      <c r="A39" s="218" t="s">
        <v>77</v>
      </c>
      <c r="B39" s="219"/>
      <c r="C39" s="219"/>
      <c r="D39" s="219"/>
      <c r="E39" s="219"/>
      <c r="F39" s="220"/>
      <c r="G39" s="84">
        <v>0</v>
      </c>
      <c r="H39" s="31">
        <v>3739.22</v>
      </c>
      <c r="I39" s="31">
        <v>0</v>
      </c>
      <c r="J39" s="89">
        <f t="shared" si="11"/>
        <v>0</v>
      </c>
      <c r="K39" s="89">
        <v>0</v>
      </c>
    </row>
    <row r="40" spans="1:11" ht="17.25" customHeight="1">
      <c r="A40" s="229" t="s">
        <v>42</v>
      </c>
      <c r="B40" s="230"/>
      <c r="C40" s="230"/>
      <c r="D40" s="230"/>
      <c r="E40" s="230"/>
      <c r="F40" s="231"/>
      <c r="G40" s="73">
        <f>SUM(G26:G39)</f>
        <v>44971200</v>
      </c>
      <c r="H40" s="32">
        <f>SUM(H26:H39)</f>
        <v>8411206.91</v>
      </c>
      <c r="I40" s="32">
        <f>SUM(I26:I39)</f>
        <v>8753288.399999999</v>
      </c>
      <c r="J40" s="33">
        <f t="shared" si="11"/>
        <v>104.0669727146208</v>
      </c>
      <c r="K40" s="33">
        <f t="shared" si="12"/>
        <v>19.464209093820042</v>
      </c>
    </row>
  </sheetData>
  <mergeCells count="53">
    <mergeCell ref="V22:X22"/>
    <mergeCell ref="V18:X18"/>
    <mergeCell ref="V19:X19"/>
    <mergeCell ref="V20:X20"/>
    <mergeCell ref="V21:X21"/>
    <mergeCell ref="V14:X14"/>
    <mergeCell ref="V15:X15"/>
    <mergeCell ref="V16:X16"/>
    <mergeCell ref="V17:X17"/>
    <mergeCell ref="B3:AE3"/>
    <mergeCell ref="Z5:AA5"/>
    <mergeCell ref="Y6:AA8"/>
    <mergeCell ref="AB6:AC8"/>
    <mergeCell ref="U6:U10"/>
    <mergeCell ref="O7:Q9"/>
    <mergeCell ref="G7:K8"/>
    <mergeCell ref="J9:K9"/>
    <mergeCell ref="L7:N9"/>
    <mergeCell ref="H9:I9"/>
    <mergeCell ref="AD6:AE8"/>
    <mergeCell ref="A29:F29"/>
    <mergeCell ref="A30:F30"/>
    <mergeCell ref="G6:N6"/>
    <mergeCell ref="G9:G10"/>
    <mergeCell ref="R7:T9"/>
    <mergeCell ref="V11:X11"/>
    <mergeCell ref="V6:X10"/>
    <mergeCell ref="V12:X12"/>
    <mergeCell ref="V13:X13"/>
    <mergeCell ref="A33:F33"/>
    <mergeCell ref="A6:C10"/>
    <mergeCell ref="D6:F8"/>
    <mergeCell ref="A15:C15"/>
    <mergeCell ref="A17:C17"/>
    <mergeCell ref="A16:C16"/>
    <mergeCell ref="A21:C21"/>
    <mergeCell ref="A14:C14"/>
    <mergeCell ref="A40:F40"/>
    <mergeCell ref="A37:F37"/>
    <mergeCell ref="A35:F35"/>
    <mergeCell ref="A39:F39"/>
    <mergeCell ref="A36:F36"/>
    <mergeCell ref="A38:F38"/>
    <mergeCell ref="A34:F34"/>
    <mergeCell ref="A31:F31"/>
    <mergeCell ref="A32:F32"/>
    <mergeCell ref="A11:C11"/>
    <mergeCell ref="A12:C12"/>
    <mergeCell ref="A13:C13"/>
    <mergeCell ref="A22:C22"/>
    <mergeCell ref="A18:C18"/>
    <mergeCell ref="A19:C19"/>
    <mergeCell ref="A20:C20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2011-04-04T09:37:48Z</cp:lastPrinted>
  <dcterms:created xsi:type="dcterms:W3CDTF">2006-06-07T06:53:09Z</dcterms:created>
  <dcterms:modified xsi:type="dcterms:W3CDTF">2011-04-05T08:59:10Z</dcterms:modified>
  <cp:category/>
  <cp:version/>
  <cp:contentType/>
  <cp:contentStatus/>
</cp:coreProperties>
</file>