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<sst xmlns="http://schemas.openxmlformats.org/spreadsheetml/2006/main" count="252" uniqueCount="92">
  <si>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</si>
  <si>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</si>
  <si>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</si>
  <si>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</si>
  <si>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</si>
  <si>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</si>
  <si>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</si>
  <si>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</si>
  <si>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</si>
  <si>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</si>
  <si>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</si>
  <si>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</si>
  <si>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</si>
  <si>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</si>
  <si>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</si>
  <si>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</si>
  <si>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</si>
  <si>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</si>
  <si>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</si>
  <si>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</si>
  <si>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</si>
  <si>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</si>
  <si>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</si>
  <si>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</si>
  <si>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</si>
  <si>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</si>
  <si>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</si>
  <si>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</si>
  <si>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</si>
  <si>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</si>
  <si>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</si>
  <si>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</si>
  <si>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</si>
  <si>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</si>
  <si>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</si>
  <si>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</si>
  <si>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</si>
  <si>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</si>
  <si>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</si>
  <si>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</si>
  <si>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</si>
  <si>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</si>
  <si>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</si>
  <si>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</si>
  <si>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</si>
  <si>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</si>
  <si>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</si>
  <si>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</si>
  <si>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</si>
  <si>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</si>
  <si>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</si>
  <si>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</si>
  <si>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</si>
  <si>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</si>
  <si>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</si>
  <si>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</si>
  <si>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</si>
  <si>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</si>
  <si>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</si>
  <si>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 xml:space="preserve"> % </t>
  </si>
  <si>
    <t>дотации на выравнивание уровня бюджетной обеспеченности</t>
  </si>
  <si>
    <t>На 01.01.2012 г.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</si>
  <si>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</si>
  <si>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</si>
  <si>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</si>
  <si>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</si>
  <si>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</si>
  <si>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</si>
  <si>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 xml:space="preserve">Земельный налог </t>
  </si>
  <si>
    <t>Налог на имущество физических лиц</t>
  </si>
  <si>
    <t>Прочие безвозмездные поступления (добр.взносы юр.и физ.лиц)</t>
  </si>
  <si>
    <t>назначено     на 2012 год</t>
  </si>
  <si>
    <t>Налоговые доходы</t>
  </si>
  <si>
    <t>Неналоговые доходы</t>
  </si>
  <si>
    <t>дотации на сбалансированность бюджетов</t>
  </si>
  <si>
    <t xml:space="preserve">Итого налог. и неналог. доходы </t>
  </si>
  <si>
    <t xml:space="preserve">Прочие неналоговые доходы </t>
  </si>
  <si>
    <t>Прочие неналоговые доходы</t>
  </si>
  <si>
    <t>Прочие поступления от денежных взысканий (штрафов) за наруш.зак. РФ о размещ.зак.на пост.тов. выпол.работ,оказ. усл.</t>
  </si>
  <si>
    <t>на 01.01.2012</t>
  </si>
  <si>
    <t>на 01.01.2013</t>
  </si>
  <si>
    <t>01.01.2013/01.01.2012</t>
  </si>
  <si>
    <t>01.01.2013 к плановым назчениям</t>
  </si>
  <si>
    <t xml:space="preserve">Исполнение налоговых и неналоговых доходов бюджетов сельских поселений Яльчикского района по состоянию на 01.01.2013 года </t>
  </si>
  <si>
    <t>Исполнение консолидированного бюджета Яльчикского района по налоговым и неналоговым доходам на 01.01.2013г.</t>
  </si>
  <si>
    <t>Перепоступление, недопоступление(-) от плана</t>
  </si>
  <si>
    <t>01.01.2013 г.</t>
  </si>
  <si>
    <t>Возмещение расходов, понесенных в связи с эксплуатацией имущества муниципальных районов</t>
  </si>
  <si>
    <t>в том числе:</t>
  </si>
  <si>
    <t>Остатки средств в пути</t>
  </si>
  <si>
    <t>Остатки-всего</t>
  </si>
  <si>
    <t>Исполнение бюджета Яльчикского района по состоянию на 01.01.2013 с заключительными оборотами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</si>
</sst>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10"/>
      <name val="Arial Cyr"/>
      <family val="0"/>
    </font>
    <font>
      <b/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164" fontId="10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164" fontId="12" fillId="0" borderId="0" xfId="0" applyNumberFormat="1" applyFont="1" applyFill="1" applyBorder="1" applyAlignment="1">
      <alignment wrapText="1"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2" fontId="3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64" fontId="12" fillId="0" borderId="1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1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16" fillId="0" borderId="0" xfId="0" applyNumberFormat="1" applyFont="1" applyFill="1" applyBorder="1" applyAlignment="1">
      <alignment/>
    </xf>
    <xf numFmtId="2" fontId="14" fillId="0" borderId="11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2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2" fontId="3" fillId="0" borderId="11" xfId="0" applyNumberFormat="1" applyFont="1" applyFill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1" fontId="14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1" fontId="14" fillId="0" borderId="14" xfId="0" applyNumberFormat="1" applyFont="1" applyBorder="1" applyAlignment="1">
      <alignment/>
    </xf>
    <xf numFmtId="164" fontId="14" fillId="0" borderId="14" xfId="0" applyNumberFormat="1" applyFont="1" applyBorder="1" applyAlignment="1">
      <alignment/>
    </xf>
    <xf numFmtId="2" fontId="14" fillId="0" borderId="11" xfId="0" applyNumberFormat="1" applyFont="1" applyBorder="1" applyAlignment="1">
      <alignment horizontal="right"/>
    </xf>
    <xf numFmtId="1" fontId="12" fillId="0" borderId="11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1" fontId="14" fillId="0" borderId="11" xfId="0" applyNumberFormat="1" applyFont="1" applyBorder="1" applyAlignment="1">
      <alignment horizontal="right"/>
    </xf>
    <xf numFmtId="164" fontId="17" fillId="0" borderId="11" xfId="0" applyNumberFormat="1" applyFont="1" applyBorder="1" applyAlignment="1">
      <alignment/>
    </xf>
    <xf numFmtId="1" fontId="12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1" fontId="12" fillId="0" borderId="14" xfId="0" applyNumberFormat="1" applyFont="1" applyFill="1" applyBorder="1" applyAlignment="1">
      <alignment/>
    </xf>
    <xf numFmtId="2" fontId="12" fillId="0" borderId="11" xfId="0" applyNumberFormat="1" applyFont="1" applyFill="1" applyBorder="1" applyAlignment="1">
      <alignment/>
    </xf>
    <xf numFmtId="164" fontId="12" fillId="0" borderId="14" xfId="0" applyNumberFormat="1" applyFont="1" applyBorder="1" applyAlignment="1">
      <alignment/>
    </xf>
    <xf numFmtId="1" fontId="12" fillId="0" borderId="11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2" fontId="12" fillId="0" borderId="14" xfId="0" applyNumberFormat="1" applyFont="1" applyBorder="1" applyAlignment="1">
      <alignment/>
    </xf>
    <xf numFmtId="1" fontId="18" fillId="0" borderId="14" xfId="0" applyNumberFormat="1" applyFont="1" applyBorder="1" applyAlignment="1">
      <alignment/>
    </xf>
    <xf numFmtId="2" fontId="18" fillId="0" borderId="14" xfId="0" applyNumberFormat="1" applyFont="1" applyBorder="1" applyAlignment="1">
      <alignment/>
    </xf>
    <xf numFmtId="2" fontId="14" fillId="0" borderId="11" xfId="0" applyNumberFormat="1" applyFont="1" applyBorder="1" applyAlignment="1">
      <alignment wrapText="1"/>
    </xf>
    <xf numFmtId="2" fontId="14" fillId="0" borderId="11" xfId="0" applyNumberFormat="1" applyFont="1" applyBorder="1" applyAlignment="1">
      <alignment horizontal="right" wrapText="1"/>
    </xf>
    <xf numFmtId="2" fontId="12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2" fontId="12" fillId="0" borderId="11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1" fontId="12" fillId="0" borderId="14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164" fontId="12" fillId="0" borderId="14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right"/>
    </xf>
    <xf numFmtId="164" fontId="14" fillId="0" borderId="11" xfId="0" applyNumberFormat="1" applyFont="1" applyBorder="1" applyAlignment="1">
      <alignment/>
    </xf>
    <xf numFmtId="1" fontId="3" fillId="0" borderId="11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right" vertical="center" wrapText="1"/>
    </xf>
    <xf numFmtId="1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164" fontId="12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4" fontId="16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6" fillId="0" borderId="11" xfId="0" applyNumberFormat="1" applyFont="1" applyFill="1" applyBorder="1" applyAlignment="1">
      <alignment wrapText="1"/>
    </xf>
    <xf numFmtId="3" fontId="19" fillId="0" borderId="11" xfId="0" applyNumberFormat="1" applyFont="1" applyFill="1" applyBorder="1" applyAlignment="1">
      <alignment wrapText="1"/>
    </xf>
    <xf numFmtId="3" fontId="16" fillId="0" borderId="11" xfId="0" applyNumberFormat="1" applyFont="1" applyFill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64" fontId="4" fillId="0" borderId="11" xfId="0" applyNumberFormat="1" applyFont="1" applyBorder="1" applyAlignment="1">
      <alignment horizontal="left"/>
    </xf>
    <xf numFmtId="164" fontId="4" fillId="0" borderId="12" xfId="0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0" fontId="0" fillId="0" borderId="26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164" fontId="12" fillId="0" borderId="11" xfId="0" applyNumberFormat="1" applyFont="1" applyBorder="1" applyAlignment="1">
      <alignment horizontal="left"/>
    </xf>
    <xf numFmtId="164" fontId="12" fillId="0" borderId="12" xfId="0" applyNumberFormat="1" applyFont="1" applyBorder="1" applyAlignment="1">
      <alignment horizontal="left"/>
    </xf>
    <xf numFmtId="2" fontId="12" fillId="0" borderId="11" xfId="0" applyNumberFormat="1" applyFont="1" applyBorder="1" applyAlignment="1">
      <alignment horizontal="left"/>
    </xf>
    <xf numFmtId="2" fontId="12" fillId="0" borderId="12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zoomScalePageLayoutView="0" workbookViewId="0" topLeftCell="A4">
      <selection activeCell="B4" sqref="B4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1.875" style="0" customWidth="1"/>
    <col min="5" max="5" width="10.875" style="0" customWidth="1"/>
    <col min="6" max="6" width="5.625" style="0" customWidth="1"/>
    <col min="7" max="7" width="10.75390625" style="0" customWidth="1"/>
    <col min="8" max="8" width="10.00390625" style="0" customWidth="1"/>
    <col min="9" max="9" width="10.125" style="0" customWidth="1"/>
    <col min="10" max="10" width="7.875" style="0" customWidth="1"/>
    <col min="11" max="11" width="7.75390625" style="0" customWidth="1"/>
    <col min="12" max="12" width="9.875" style="0" customWidth="1"/>
    <col min="13" max="13" width="9.625" style="0" customWidth="1"/>
    <col min="14" max="14" width="4.625" style="0" customWidth="1"/>
    <col min="15" max="16" width="9.375" style="0" customWidth="1"/>
    <col min="17" max="17" width="5.00390625" style="0" customWidth="1"/>
    <col min="18" max="18" width="6.75390625" style="0" customWidth="1"/>
    <col min="19" max="19" width="6.875" style="0" customWidth="1"/>
    <col min="20" max="20" width="5.25390625" style="0" customWidth="1"/>
    <col min="21" max="21" width="6.625" style="0" customWidth="1"/>
    <col min="22" max="22" width="6.75390625" style="0" customWidth="1"/>
    <col min="23" max="23" width="5.25390625" style="0" customWidth="1"/>
    <col min="24" max="25" width="8.875" style="0" customWidth="1"/>
    <col min="26" max="26" width="11.75390625" style="0" customWidth="1"/>
    <col min="27" max="27" width="10.625" style="0" customWidth="1"/>
    <col min="28" max="28" width="4.875" style="0" customWidth="1"/>
    <col min="29" max="29" width="10.625" style="0" customWidth="1"/>
    <col min="30" max="30" width="9.25390625" style="0" customWidth="1"/>
    <col min="31" max="31" width="10.125" style="0" customWidth="1"/>
    <col min="32" max="32" width="9.75390625" style="0" customWidth="1"/>
    <col min="33" max="33" width="8.375" style="0" customWidth="1"/>
    <col min="34" max="34" width="9.75390625" style="0" customWidth="1"/>
  </cols>
  <sheetData>
    <row r="1" spans="4:25" ht="12.75">
      <c r="D1" s="4"/>
      <c r="E1" s="3"/>
      <c r="F1" s="4"/>
      <c r="G1" s="4"/>
      <c r="H1" s="5"/>
      <c r="I1" s="5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4:25" ht="12.75">
      <c r="D2" s="4"/>
      <c r="E2" s="3"/>
      <c r="F2" s="4"/>
      <c r="G2" s="4"/>
      <c r="H2" s="5"/>
      <c r="I2" s="5"/>
      <c r="J2" s="4"/>
      <c r="K2" s="4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7" ht="12.75" customHeight="1">
      <c r="A3" s="1"/>
      <c r="B3" s="155" t="s">
        <v>91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6"/>
      <c r="AA3" s="156"/>
    </row>
    <row r="4" spans="1:28" ht="12.75">
      <c r="A4" s="1"/>
      <c r="B4" s="1"/>
      <c r="C4" s="1"/>
      <c r="D4" s="6"/>
      <c r="E4" s="7"/>
      <c r="F4" s="6"/>
      <c r="G4" s="6"/>
      <c r="H4" s="8"/>
      <c r="I4" s="8"/>
      <c r="J4" s="6"/>
      <c r="K4" s="6"/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1"/>
      <c r="AA4" s="1"/>
      <c r="AB4" s="1"/>
    </row>
    <row r="5" spans="1:28" ht="12.75">
      <c r="A5" s="1"/>
      <c r="B5" s="1"/>
      <c r="C5" s="1"/>
      <c r="D5" s="6"/>
      <c r="E5" s="7"/>
      <c r="F5" s="6"/>
      <c r="G5" s="6"/>
      <c r="H5" s="8"/>
      <c r="I5" s="8"/>
      <c r="J5" s="6"/>
      <c r="K5" s="6"/>
      <c r="L5" s="6"/>
      <c r="M5" s="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1"/>
      <c r="AA5" s="157" t="s">
        <v>55</v>
      </c>
      <c r="AB5" s="158"/>
    </row>
    <row r="6" spans="1:34" ht="14.25" customHeight="1">
      <c r="A6" s="197"/>
      <c r="B6" s="198"/>
      <c r="C6" s="199"/>
      <c r="D6" s="164" t="s">
        <v>0</v>
      </c>
      <c r="E6" s="165"/>
      <c r="F6" s="166"/>
      <c r="G6" s="178" t="s">
        <v>16</v>
      </c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80"/>
      <c r="Z6" s="149" t="s">
        <v>56</v>
      </c>
      <c r="AA6" s="175"/>
      <c r="AB6" s="150"/>
      <c r="AC6" s="149" t="s">
        <v>57</v>
      </c>
      <c r="AD6" s="150"/>
      <c r="AE6" s="149" t="s">
        <v>58</v>
      </c>
      <c r="AF6" s="150"/>
      <c r="AG6" s="224" t="s">
        <v>89</v>
      </c>
      <c r="AH6" s="224" t="s">
        <v>90</v>
      </c>
    </row>
    <row r="7" spans="1:34" ht="15" customHeight="1">
      <c r="A7" s="200"/>
      <c r="B7" s="201"/>
      <c r="C7" s="202"/>
      <c r="D7" s="167"/>
      <c r="E7" s="168"/>
      <c r="F7" s="169"/>
      <c r="G7" s="183" t="s">
        <v>17</v>
      </c>
      <c r="H7" s="184"/>
      <c r="I7" s="184"/>
      <c r="J7" s="184"/>
      <c r="K7" s="184"/>
      <c r="L7" s="189" t="s">
        <v>18</v>
      </c>
      <c r="M7" s="189"/>
      <c r="N7" s="189"/>
      <c r="O7" s="190" t="s">
        <v>88</v>
      </c>
      <c r="P7" s="190"/>
      <c r="Q7" s="190"/>
      <c r="R7" s="190"/>
      <c r="S7" s="190"/>
      <c r="T7" s="190"/>
      <c r="U7" s="159" t="s">
        <v>70</v>
      </c>
      <c r="V7" s="159"/>
      <c r="W7" s="159"/>
      <c r="X7" s="159" t="s">
        <v>66</v>
      </c>
      <c r="Y7" s="159"/>
      <c r="Z7" s="151"/>
      <c r="AA7" s="176"/>
      <c r="AB7" s="152"/>
      <c r="AC7" s="151"/>
      <c r="AD7" s="152"/>
      <c r="AE7" s="151"/>
      <c r="AF7" s="152"/>
      <c r="AG7" s="225"/>
      <c r="AH7" s="225"/>
    </row>
    <row r="8" spans="1:34" ht="6" customHeight="1">
      <c r="A8" s="203"/>
      <c r="B8" s="201"/>
      <c r="C8" s="204"/>
      <c r="D8" s="170"/>
      <c r="E8" s="168"/>
      <c r="F8" s="171"/>
      <c r="G8" s="185"/>
      <c r="H8" s="186"/>
      <c r="I8" s="186"/>
      <c r="J8" s="186"/>
      <c r="K8" s="186"/>
      <c r="L8" s="189"/>
      <c r="M8" s="189"/>
      <c r="N8" s="189"/>
      <c r="O8" s="159" t="s">
        <v>60</v>
      </c>
      <c r="P8" s="159"/>
      <c r="Q8" s="159"/>
      <c r="R8" s="159" t="s">
        <v>74</v>
      </c>
      <c r="S8" s="159"/>
      <c r="T8" s="159"/>
      <c r="U8" s="159"/>
      <c r="V8" s="159"/>
      <c r="W8" s="159"/>
      <c r="X8" s="159"/>
      <c r="Y8" s="159"/>
      <c r="Z8" s="151"/>
      <c r="AA8" s="176"/>
      <c r="AB8" s="152"/>
      <c r="AC8" s="151"/>
      <c r="AD8" s="152"/>
      <c r="AE8" s="151"/>
      <c r="AF8" s="152"/>
      <c r="AG8" s="225"/>
      <c r="AH8" s="225"/>
    </row>
    <row r="9" spans="1:34" ht="7.5" customHeight="1">
      <c r="A9" s="203"/>
      <c r="B9" s="201"/>
      <c r="C9" s="204"/>
      <c r="D9" s="170"/>
      <c r="E9" s="168"/>
      <c r="F9" s="171"/>
      <c r="G9" s="187"/>
      <c r="H9" s="188"/>
      <c r="I9" s="188"/>
      <c r="J9" s="188"/>
      <c r="K9" s="188"/>
      <c r="L9" s="189"/>
      <c r="M9" s="189"/>
      <c r="N9" s="189"/>
      <c r="O9" s="159"/>
      <c r="P9" s="160"/>
      <c r="Q9" s="159"/>
      <c r="R9" s="159"/>
      <c r="S9" s="160"/>
      <c r="T9" s="159"/>
      <c r="U9" s="159"/>
      <c r="V9" s="159"/>
      <c r="W9" s="159"/>
      <c r="X9" s="159"/>
      <c r="Y9" s="159"/>
      <c r="Z9" s="151"/>
      <c r="AA9" s="176"/>
      <c r="AB9" s="152"/>
      <c r="AC9" s="151"/>
      <c r="AD9" s="152"/>
      <c r="AE9" s="151"/>
      <c r="AF9" s="152"/>
      <c r="AG9" s="225"/>
      <c r="AH9" s="225"/>
    </row>
    <row r="10" spans="1:34" ht="39.75" customHeight="1">
      <c r="A10" s="203"/>
      <c r="B10" s="201"/>
      <c r="C10" s="204"/>
      <c r="D10" s="172"/>
      <c r="E10" s="173"/>
      <c r="F10" s="174"/>
      <c r="G10" s="181" t="s">
        <v>19</v>
      </c>
      <c r="H10" s="161" t="s">
        <v>20</v>
      </c>
      <c r="I10" s="161"/>
      <c r="J10" s="162" t="s">
        <v>21</v>
      </c>
      <c r="K10" s="163"/>
      <c r="L10" s="189"/>
      <c r="M10" s="189"/>
      <c r="N10" s="189"/>
      <c r="O10" s="161"/>
      <c r="P10" s="161"/>
      <c r="Q10" s="161"/>
      <c r="R10" s="161"/>
      <c r="S10" s="161"/>
      <c r="T10" s="161"/>
      <c r="U10" s="159"/>
      <c r="V10" s="159"/>
      <c r="W10" s="159"/>
      <c r="X10" s="159"/>
      <c r="Y10" s="159"/>
      <c r="Z10" s="153"/>
      <c r="AA10" s="177"/>
      <c r="AB10" s="154"/>
      <c r="AC10" s="153"/>
      <c r="AD10" s="154"/>
      <c r="AE10" s="153"/>
      <c r="AF10" s="154"/>
      <c r="AG10" s="225"/>
      <c r="AH10" s="225"/>
    </row>
    <row r="11" spans="1:34" ht="54.75" customHeight="1">
      <c r="A11" s="205"/>
      <c r="B11" s="206"/>
      <c r="C11" s="207"/>
      <c r="D11" s="10" t="s">
        <v>19</v>
      </c>
      <c r="E11" s="10" t="s">
        <v>20</v>
      </c>
      <c r="F11" s="11" t="s">
        <v>21</v>
      </c>
      <c r="G11" s="182"/>
      <c r="H11" s="12" t="s">
        <v>79</v>
      </c>
      <c r="I11" s="60" t="s">
        <v>80</v>
      </c>
      <c r="J11" s="60" t="s">
        <v>81</v>
      </c>
      <c r="K11" s="60" t="s">
        <v>82</v>
      </c>
      <c r="L11" s="10" t="s">
        <v>19</v>
      </c>
      <c r="M11" s="12" t="s">
        <v>20</v>
      </c>
      <c r="N11" s="11" t="s">
        <v>21</v>
      </c>
      <c r="O11" s="10" t="s">
        <v>19</v>
      </c>
      <c r="P11" s="12" t="s">
        <v>20</v>
      </c>
      <c r="Q11" s="11" t="s">
        <v>21</v>
      </c>
      <c r="R11" s="10" t="s">
        <v>19</v>
      </c>
      <c r="S11" s="12" t="s">
        <v>20</v>
      </c>
      <c r="T11" s="11" t="s">
        <v>21</v>
      </c>
      <c r="U11" s="10" t="s">
        <v>19</v>
      </c>
      <c r="V11" s="12" t="s">
        <v>20</v>
      </c>
      <c r="W11" s="11" t="s">
        <v>21</v>
      </c>
      <c r="X11" s="10" t="s">
        <v>19</v>
      </c>
      <c r="Y11" s="12" t="s">
        <v>20</v>
      </c>
      <c r="Z11" s="41" t="s">
        <v>19</v>
      </c>
      <c r="AA11" s="41" t="s">
        <v>20</v>
      </c>
      <c r="AB11" s="42" t="s">
        <v>21</v>
      </c>
      <c r="AC11" s="41" t="s">
        <v>19</v>
      </c>
      <c r="AD11" s="41" t="s">
        <v>20</v>
      </c>
      <c r="AE11" s="41" t="s">
        <v>61</v>
      </c>
      <c r="AF11" s="41" t="s">
        <v>86</v>
      </c>
      <c r="AG11" s="226"/>
      <c r="AH11" s="226"/>
    </row>
    <row r="12" spans="1:34" ht="12.75" customHeight="1">
      <c r="A12" s="194" t="s">
        <v>45</v>
      </c>
      <c r="B12" s="195"/>
      <c r="C12" s="196"/>
      <c r="D12" s="57">
        <f>G12+L12+U12</f>
        <v>2839687</v>
      </c>
      <c r="E12" s="64">
        <f aca="true" t="shared" si="0" ref="E12:E20">I12+M12+V12</f>
        <v>2894024.2</v>
      </c>
      <c r="F12" s="17">
        <f aca="true" t="shared" si="1" ref="F12:F20">E12/D12*100</f>
        <v>101.91349257858349</v>
      </c>
      <c r="G12" s="57">
        <v>525400</v>
      </c>
      <c r="H12" s="64">
        <v>472180.18</v>
      </c>
      <c r="I12" s="116">
        <v>579737.2</v>
      </c>
      <c r="J12" s="46">
        <f>I12/H12*100</f>
        <v>122.77880871662168</v>
      </c>
      <c r="K12" s="46">
        <f>I12/G12*100</f>
        <v>110.3420631899505</v>
      </c>
      <c r="L12" s="57">
        <v>2274287</v>
      </c>
      <c r="M12" s="93">
        <v>2274287</v>
      </c>
      <c r="N12" s="17">
        <f aca="true" t="shared" si="2" ref="N12:N20">M12/L12*100</f>
        <v>100</v>
      </c>
      <c r="O12" s="57">
        <v>1368900</v>
      </c>
      <c r="P12" s="57">
        <v>1368900</v>
      </c>
      <c r="Q12" s="17">
        <f aca="true" t="shared" si="3" ref="Q12:Q20">P12/O12*100</f>
        <v>100</v>
      </c>
      <c r="R12" s="57">
        <v>121620</v>
      </c>
      <c r="S12" s="57">
        <v>121620</v>
      </c>
      <c r="T12" s="17">
        <f aca="true" t="shared" si="4" ref="T12:T21">S12/R12*100</f>
        <v>100</v>
      </c>
      <c r="U12" s="107">
        <v>40000</v>
      </c>
      <c r="V12" s="106">
        <v>40000</v>
      </c>
      <c r="W12" s="17">
        <f>V12/U12*100</f>
        <v>100</v>
      </c>
      <c r="X12" s="17"/>
      <c r="Y12" s="17"/>
      <c r="Z12" s="111">
        <v>2845523</v>
      </c>
      <c r="AA12" s="66">
        <v>2830833.31</v>
      </c>
      <c r="AB12" s="43">
        <f>AA12/Z12*100</f>
        <v>99.48376133315388</v>
      </c>
      <c r="AC12" s="44">
        <f aca="true" t="shared" si="5" ref="AC12:AC23">D12-Z12</f>
        <v>-5836</v>
      </c>
      <c r="AD12" s="27">
        <f>E12-AA12</f>
        <v>63190.89000000013</v>
      </c>
      <c r="AE12" s="44">
        <v>23986.41</v>
      </c>
      <c r="AF12" s="44">
        <v>83309.69</v>
      </c>
      <c r="AG12" s="145">
        <v>3867.61</v>
      </c>
      <c r="AH12" s="147">
        <f>AF12+AG12</f>
        <v>87177.3</v>
      </c>
    </row>
    <row r="13" spans="1:34" ht="12.75" customHeight="1">
      <c r="A13" s="194" t="s">
        <v>46</v>
      </c>
      <c r="B13" s="195"/>
      <c r="C13" s="196"/>
      <c r="D13" s="57">
        <f aca="true" t="shared" si="6" ref="D13:D20">G13+L13+U13</f>
        <v>4903990</v>
      </c>
      <c r="E13" s="64">
        <f t="shared" si="0"/>
        <v>4940442.82</v>
      </c>
      <c r="F13" s="17">
        <f t="shared" si="1"/>
        <v>100.74332981918805</v>
      </c>
      <c r="G13" s="57">
        <v>602200</v>
      </c>
      <c r="H13" s="64">
        <v>559820.87</v>
      </c>
      <c r="I13" s="116">
        <v>639152.82</v>
      </c>
      <c r="J13" s="46">
        <f aca="true" t="shared" si="7" ref="J13:J23">I13/H13*100</f>
        <v>114.17095257631249</v>
      </c>
      <c r="K13" s="46">
        <f aca="true" t="shared" si="8" ref="K13:K23">I13/G13*100</f>
        <v>106.13630355363665</v>
      </c>
      <c r="L13" s="57">
        <v>4230090</v>
      </c>
      <c r="M13" s="93">
        <v>4229590</v>
      </c>
      <c r="N13" s="17">
        <f t="shared" si="2"/>
        <v>99.98817992052179</v>
      </c>
      <c r="O13" s="57">
        <v>2144700</v>
      </c>
      <c r="P13" s="57">
        <v>2144700</v>
      </c>
      <c r="Q13" s="17">
        <f t="shared" si="3"/>
        <v>100</v>
      </c>
      <c r="R13" s="57">
        <v>51290</v>
      </c>
      <c r="S13" s="57">
        <v>51290</v>
      </c>
      <c r="T13" s="17">
        <f t="shared" si="4"/>
        <v>100</v>
      </c>
      <c r="U13" s="106">
        <v>71700</v>
      </c>
      <c r="V13" s="106">
        <v>71700</v>
      </c>
      <c r="W13" s="17">
        <f aca="true" t="shared" si="9" ref="W13:W20">V13/U13*100</f>
        <v>100</v>
      </c>
      <c r="X13" s="17"/>
      <c r="Y13" s="17"/>
      <c r="Z13" s="111">
        <v>4934990</v>
      </c>
      <c r="AA13" s="66">
        <v>4897288.69</v>
      </c>
      <c r="AB13" s="43">
        <f aca="true" t="shared" si="10" ref="AB13:AB23">AA13/Z13*100</f>
        <v>99.2360408025143</v>
      </c>
      <c r="AC13" s="44">
        <f t="shared" si="5"/>
        <v>-31000</v>
      </c>
      <c r="AD13" s="27">
        <f aca="true" t="shared" si="11" ref="AD13:AD23">E13-AA13</f>
        <v>43154.12999999989</v>
      </c>
      <c r="AE13" s="44">
        <v>31075.69</v>
      </c>
      <c r="AF13" s="44">
        <v>64458.09</v>
      </c>
      <c r="AG13" s="145">
        <v>9771.73</v>
      </c>
      <c r="AH13" s="147">
        <f aca="true" t="shared" si="12" ref="AH13:AH23">AF13+AG13</f>
        <v>74229.81999999999</v>
      </c>
    </row>
    <row r="14" spans="1:34" ht="12.75" customHeight="1">
      <c r="A14" s="194" t="s">
        <v>22</v>
      </c>
      <c r="B14" s="195"/>
      <c r="C14" s="196"/>
      <c r="D14" s="57">
        <f t="shared" si="6"/>
        <v>5246717</v>
      </c>
      <c r="E14" s="64">
        <f t="shared" si="0"/>
        <v>5261743.1</v>
      </c>
      <c r="F14" s="17">
        <f t="shared" si="1"/>
        <v>100.28639051810875</v>
      </c>
      <c r="G14" s="57">
        <v>1193560</v>
      </c>
      <c r="H14" s="64">
        <v>1165363.61</v>
      </c>
      <c r="I14" s="116">
        <v>1208586.1</v>
      </c>
      <c r="J14" s="46">
        <f t="shared" si="7"/>
        <v>103.70892737932668</v>
      </c>
      <c r="K14" s="46">
        <f t="shared" si="8"/>
        <v>101.25893126445258</v>
      </c>
      <c r="L14" s="57">
        <v>3953157</v>
      </c>
      <c r="M14" s="93">
        <v>3953157</v>
      </c>
      <c r="N14" s="17">
        <f t="shared" si="2"/>
        <v>100</v>
      </c>
      <c r="O14" s="57">
        <v>2167700</v>
      </c>
      <c r="P14" s="57">
        <v>2167700</v>
      </c>
      <c r="Q14" s="17">
        <f t="shared" si="3"/>
        <v>100</v>
      </c>
      <c r="R14" s="57">
        <v>73030</v>
      </c>
      <c r="S14" s="57">
        <v>73030</v>
      </c>
      <c r="T14" s="17">
        <f t="shared" si="4"/>
        <v>100</v>
      </c>
      <c r="U14" s="106">
        <v>100000</v>
      </c>
      <c r="V14" s="106">
        <v>100000</v>
      </c>
      <c r="W14" s="17">
        <f t="shared" si="9"/>
        <v>100</v>
      </c>
      <c r="X14" s="17"/>
      <c r="Y14" s="17"/>
      <c r="Z14" s="111">
        <v>5355049</v>
      </c>
      <c r="AA14" s="66">
        <v>5346941.87</v>
      </c>
      <c r="AB14" s="43">
        <f t="shared" si="10"/>
        <v>99.84860773449505</v>
      </c>
      <c r="AC14" s="44">
        <f t="shared" si="5"/>
        <v>-108332</v>
      </c>
      <c r="AD14" s="27">
        <f t="shared" si="11"/>
        <v>-85198.77000000048</v>
      </c>
      <c r="AE14" s="44">
        <v>108332.76</v>
      </c>
      <c r="AF14" s="44">
        <v>9024.22</v>
      </c>
      <c r="AG14" s="145">
        <v>14109.77</v>
      </c>
      <c r="AH14" s="147">
        <f t="shared" si="12"/>
        <v>23133.989999999998</v>
      </c>
    </row>
    <row r="15" spans="1:34" ht="12.75" customHeight="1">
      <c r="A15" s="194" t="s">
        <v>23</v>
      </c>
      <c r="B15" s="195"/>
      <c r="C15" s="196"/>
      <c r="D15" s="57">
        <f t="shared" si="6"/>
        <v>6229914</v>
      </c>
      <c r="E15" s="64">
        <f t="shared" si="0"/>
        <v>6399200.46</v>
      </c>
      <c r="F15" s="17">
        <f t="shared" si="1"/>
        <v>102.71731616198876</v>
      </c>
      <c r="G15" s="57">
        <v>1011565</v>
      </c>
      <c r="H15" s="64">
        <v>991616.41</v>
      </c>
      <c r="I15" s="116">
        <v>1180851.46</v>
      </c>
      <c r="J15" s="46">
        <f t="shared" si="7"/>
        <v>119.0834931826108</v>
      </c>
      <c r="K15" s="46">
        <f t="shared" si="8"/>
        <v>116.73510451626935</v>
      </c>
      <c r="L15" s="57">
        <v>5173349</v>
      </c>
      <c r="M15" s="93">
        <v>5173349</v>
      </c>
      <c r="N15" s="17">
        <f t="shared" si="2"/>
        <v>100</v>
      </c>
      <c r="O15" s="57">
        <v>3065100</v>
      </c>
      <c r="P15" s="57">
        <v>3065100</v>
      </c>
      <c r="Q15" s="17">
        <f t="shared" si="3"/>
        <v>100</v>
      </c>
      <c r="R15" s="57">
        <v>171050</v>
      </c>
      <c r="S15" s="57">
        <v>171050</v>
      </c>
      <c r="T15" s="17">
        <f t="shared" si="4"/>
        <v>100</v>
      </c>
      <c r="U15" s="106">
        <v>45000</v>
      </c>
      <c r="V15" s="106">
        <v>45000</v>
      </c>
      <c r="W15" s="17">
        <f t="shared" si="9"/>
        <v>100</v>
      </c>
      <c r="X15" s="17"/>
      <c r="Y15" s="17"/>
      <c r="Z15" s="111">
        <v>6389986.02</v>
      </c>
      <c r="AA15" s="66">
        <v>6375246.98</v>
      </c>
      <c r="AB15" s="43">
        <f t="shared" si="10"/>
        <v>99.76934159239367</v>
      </c>
      <c r="AC15" s="44">
        <f t="shared" si="5"/>
        <v>-160072.01999999955</v>
      </c>
      <c r="AD15" s="27">
        <f t="shared" si="11"/>
        <v>23953.479999999516</v>
      </c>
      <c r="AE15" s="44">
        <v>162022.5</v>
      </c>
      <c r="AF15" s="44">
        <v>180732.43</v>
      </c>
      <c r="AG15" s="145">
        <v>5243.55</v>
      </c>
      <c r="AH15" s="147">
        <f t="shared" si="12"/>
        <v>185975.97999999998</v>
      </c>
    </row>
    <row r="16" spans="1:34" ht="13.5" customHeight="1">
      <c r="A16" s="194" t="s">
        <v>24</v>
      </c>
      <c r="B16" s="195"/>
      <c r="C16" s="196"/>
      <c r="D16" s="57">
        <f t="shared" si="6"/>
        <v>3227350</v>
      </c>
      <c r="E16" s="64">
        <f t="shared" si="0"/>
        <v>3372835.95</v>
      </c>
      <c r="F16" s="17">
        <f t="shared" si="1"/>
        <v>104.50790741630132</v>
      </c>
      <c r="G16" s="57">
        <v>571993</v>
      </c>
      <c r="H16" s="64">
        <v>512045.51</v>
      </c>
      <c r="I16" s="116">
        <v>713828.95</v>
      </c>
      <c r="J16" s="46">
        <f t="shared" si="7"/>
        <v>139.40732533715604</v>
      </c>
      <c r="K16" s="46">
        <f t="shared" si="8"/>
        <v>124.79679821256553</v>
      </c>
      <c r="L16" s="57">
        <v>2610357</v>
      </c>
      <c r="M16" s="93">
        <v>2610357</v>
      </c>
      <c r="N16" s="17">
        <f>M16/L16*100</f>
        <v>100</v>
      </c>
      <c r="O16" s="57">
        <v>1751900</v>
      </c>
      <c r="P16" s="57">
        <v>1751900</v>
      </c>
      <c r="Q16" s="17">
        <f>P16/O16*100</f>
        <v>100</v>
      </c>
      <c r="R16" s="57"/>
      <c r="S16" s="57"/>
      <c r="T16" s="17">
        <v>0</v>
      </c>
      <c r="U16" s="106">
        <v>45000</v>
      </c>
      <c r="V16" s="106">
        <v>48650</v>
      </c>
      <c r="W16" s="17">
        <f t="shared" si="9"/>
        <v>108.11111111111111</v>
      </c>
      <c r="X16" s="17"/>
      <c r="Y16" s="17"/>
      <c r="Z16" s="111">
        <v>3228290</v>
      </c>
      <c r="AA16" s="66">
        <v>3190613.87</v>
      </c>
      <c r="AB16" s="43">
        <f t="shared" si="10"/>
        <v>98.83293849065605</v>
      </c>
      <c r="AC16" s="44">
        <f t="shared" si="5"/>
        <v>-940</v>
      </c>
      <c r="AD16" s="27">
        <f t="shared" si="11"/>
        <v>182222.08000000007</v>
      </c>
      <c r="AE16" s="44">
        <v>106327.39</v>
      </c>
      <c r="AF16" s="44">
        <v>282794.41</v>
      </c>
      <c r="AG16" s="145">
        <v>5755.06</v>
      </c>
      <c r="AH16" s="147">
        <f t="shared" si="12"/>
        <v>288549.47</v>
      </c>
    </row>
    <row r="17" spans="1:34" ht="12.75" customHeight="1">
      <c r="A17" s="194" t="s">
        <v>25</v>
      </c>
      <c r="B17" s="195"/>
      <c r="C17" s="196"/>
      <c r="D17" s="57">
        <f t="shared" si="6"/>
        <v>7859707</v>
      </c>
      <c r="E17" s="64">
        <f t="shared" si="0"/>
        <v>7904047.89</v>
      </c>
      <c r="F17" s="17">
        <f t="shared" si="1"/>
        <v>100.56415449074628</v>
      </c>
      <c r="G17" s="57">
        <v>1066100</v>
      </c>
      <c r="H17" s="64">
        <v>1058392.28</v>
      </c>
      <c r="I17" s="116">
        <v>1110440.89</v>
      </c>
      <c r="J17" s="46">
        <f t="shared" si="7"/>
        <v>104.9177049930863</v>
      </c>
      <c r="K17" s="46">
        <f t="shared" si="8"/>
        <v>104.1591679954976</v>
      </c>
      <c r="L17" s="57">
        <v>6621107</v>
      </c>
      <c r="M17" s="93">
        <v>6621107</v>
      </c>
      <c r="N17" s="17">
        <f t="shared" si="2"/>
        <v>100</v>
      </c>
      <c r="O17" s="57">
        <v>2161400</v>
      </c>
      <c r="P17" s="57">
        <v>2161400</v>
      </c>
      <c r="Q17" s="17">
        <f t="shared" si="3"/>
        <v>100</v>
      </c>
      <c r="R17" s="57">
        <v>310670</v>
      </c>
      <c r="S17" s="57">
        <v>310670</v>
      </c>
      <c r="T17" s="17">
        <f t="shared" si="4"/>
        <v>100</v>
      </c>
      <c r="U17" s="106">
        <v>172500</v>
      </c>
      <c r="V17" s="106">
        <v>172500</v>
      </c>
      <c r="W17" s="17">
        <f t="shared" si="9"/>
        <v>100</v>
      </c>
      <c r="X17" s="17"/>
      <c r="Y17" s="17"/>
      <c r="Z17" s="111">
        <v>7964320</v>
      </c>
      <c r="AA17" s="66">
        <v>7926712.1</v>
      </c>
      <c r="AB17" s="43">
        <f t="shared" si="10"/>
        <v>99.52779521666632</v>
      </c>
      <c r="AC17" s="44">
        <f t="shared" si="5"/>
        <v>-104613</v>
      </c>
      <c r="AD17" s="27">
        <f t="shared" si="11"/>
        <v>-22664.209999999963</v>
      </c>
      <c r="AE17" s="44">
        <v>110813.76</v>
      </c>
      <c r="AF17" s="44">
        <v>74669.35</v>
      </c>
      <c r="AG17" s="145">
        <v>13480.2</v>
      </c>
      <c r="AH17" s="147">
        <f t="shared" si="12"/>
        <v>88149.55</v>
      </c>
    </row>
    <row r="18" spans="1:34" ht="12.75" customHeight="1">
      <c r="A18" s="194" t="s">
        <v>26</v>
      </c>
      <c r="B18" s="195"/>
      <c r="C18" s="196"/>
      <c r="D18" s="57">
        <f t="shared" si="6"/>
        <v>3355036</v>
      </c>
      <c r="E18" s="64">
        <f t="shared" si="0"/>
        <v>3397453.44</v>
      </c>
      <c r="F18" s="17">
        <f t="shared" si="1"/>
        <v>101.26429164992565</v>
      </c>
      <c r="G18" s="57">
        <v>757675</v>
      </c>
      <c r="H18" s="64">
        <v>606695.8</v>
      </c>
      <c r="I18" s="116">
        <v>800092.44</v>
      </c>
      <c r="J18" s="46">
        <f t="shared" si="7"/>
        <v>131.87703623463355</v>
      </c>
      <c r="K18" s="46">
        <f t="shared" si="8"/>
        <v>105.59836869370112</v>
      </c>
      <c r="L18" s="57">
        <v>2552361</v>
      </c>
      <c r="M18" s="93">
        <v>2552361</v>
      </c>
      <c r="N18" s="17">
        <f t="shared" si="2"/>
        <v>100</v>
      </c>
      <c r="O18" s="57">
        <v>1343200</v>
      </c>
      <c r="P18" s="57">
        <v>1343200</v>
      </c>
      <c r="Q18" s="17">
        <f t="shared" si="3"/>
        <v>100</v>
      </c>
      <c r="R18" s="57">
        <v>167800</v>
      </c>
      <c r="S18" s="57">
        <v>167800</v>
      </c>
      <c r="T18" s="17">
        <f t="shared" si="4"/>
        <v>100</v>
      </c>
      <c r="U18" s="106">
        <v>45000</v>
      </c>
      <c r="V18" s="106">
        <v>45000</v>
      </c>
      <c r="W18" s="17">
        <f t="shared" si="9"/>
        <v>100</v>
      </c>
      <c r="X18" s="17"/>
      <c r="Y18" s="17"/>
      <c r="Z18" s="111">
        <v>3369537.99</v>
      </c>
      <c r="AA18" s="66">
        <v>3369537.99</v>
      </c>
      <c r="AB18" s="43">
        <f t="shared" si="10"/>
        <v>100</v>
      </c>
      <c r="AC18" s="44">
        <f t="shared" si="5"/>
        <v>-14501.990000000224</v>
      </c>
      <c r="AD18" s="27">
        <f t="shared" si="11"/>
        <v>27915.44999999972</v>
      </c>
      <c r="AE18" s="44">
        <v>51226.99</v>
      </c>
      <c r="AF18" s="44">
        <v>78159.94</v>
      </c>
      <c r="AG18" s="145">
        <v>982.5</v>
      </c>
      <c r="AH18" s="147">
        <f t="shared" si="12"/>
        <v>79142.44</v>
      </c>
    </row>
    <row r="19" spans="1:34" ht="12.75" customHeight="1">
      <c r="A19" s="194" t="s">
        <v>27</v>
      </c>
      <c r="B19" s="195"/>
      <c r="C19" s="196"/>
      <c r="D19" s="57">
        <f t="shared" si="6"/>
        <v>17329280</v>
      </c>
      <c r="E19" s="64">
        <f t="shared" si="0"/>
        <v>18827378.93</v>
      </c>
      <c r="F19" s="17">
        <f t="shared" si="1"/>
        <v>108.6449000189275</v>
      </c>
      <c r="G19" s="57">
        <v>6215900</v>
      </c>
      <c r="H19" s="64">
        <v>5829969.41</v>
      </c>
      <c r="I19" s="116">
        <v>7731898.93</v>
      </c>
      <c r="J19" s="46">
        <f t="shared" si="7"/>
        <v>132.62331903041667</v>
      </c>
      <c r="K19" s="46">
        <f t="shared" si="8"/>
        <v>124.38904953425892</v>
      </c>
      <c r="L19" s="57">
        <v>11073380</v>
      </c>
      <c r="M19" s="93">
        <v>11055480</v>
      </c>
      <c r="N19" s="17">
        <f t="shared" si="2"/>
        <v>99.83835107257224</v>
      </c>
      <c r="O19" s="57">
        <v>2170100</v>
      </c>
      <c r="P19" s="57">
        <v>2170100</v>
      </c>
      <c r="Q19" s="17">
        <f t="shared" si="3"/>
        <v>100</v>
      </c>
      <c r="R19" s="57"/>
      <c r="S19" s="57"/>
      <c r="T19" s="17">
        <v>0</v>
      </c>
      <c r="U19" s="106">
        <v>40000</v>
      </c>
      <c r="V19" s="106">
        <v>40000</v>
      </c>
      <c r="W19" s="17">
        <f t="shared" si="9"/>
        <v>100</v>
      </c>
      <c r="X19" s="17"/>
      <c r="Y19" s="17"/>
      <c r="Z19" s="111">
        <v>17331275</v>
      </c>
      <c r="AA19" s="66">
        <v>17081943.66</v>
      </c>
      <c r="AB19" s="43">
        <f t="shared" si="10"/>
        <v>98.56137912530959</v>
      </c>
      <c r="AC19" s="44">
        <f t="shared" si="5"/>
        <v>-1995</v>
      </c>
      <c r="AD19" s="27">
        <f t="shared" si="11"/>
        <v>1745435.2699999996</v>
      </c>
      <c r="AE19" s="44">
        <v>263676.53</v>
      </c>
      <c r="AF19" s="44">
        <v>1974914.03</v>
      </c>
      <c r="AG19" s="145">
        <v>34197.77</v>
      </c>
      <c r="AH19" s="147">
        <f t="shared" si="12"/>
        <v>2009111.8</v>
      </c>
    </row>
    <row r="20" spans="1:34" ht="12.75" customHeight="1">
      <c r="A20" s="194" t="s">
        <v>28</v>
      </c>
      <c r="B20" s="195"/>
      <c r="C20" s="196"/>
      <c r="D20" s="57">
        <f t="shared" si="6"/>
        <v>5903180</v>
      </c>
      <c r="E20" s="64">
        <f t="shared" si="0"/>
        <v>6246810.26</v>
      </c>
      <c r="F20" s="17">
        <f t="shared" si="1"/>
        <v>105.82110421840432</v>
      </c>
      <c r="G20" s="57">
        <v>1586010</v>
      </c>
      <c r="H20" s="64">
        <v>1413306.1</v>
      </c>
      <c r="I20" s="116">
        <v>1929640.26</v>
      </c>
      <c r="J20" s="46">
        <f t="shared" si="7"/>
        <v>136.53378132309766</v>
      </c>
      <c r="K20" s="46">
        <f t="shared" si="8"/>
        <v>121.66633627782927</v>
      </c>
      <c r="L20" s="57">
        <v>4294260</v>
      </c>
      <c r="M20" s="93">
        <v>4294260</v>
      </c>
      <c r="N20" s="17">
        <f t="shared" si="2"/>
        <v>100</v>
      </c>
      <c r="O20" s="57">
        <v>3371200</v>
      </c>
      <c r="P20" s="93">
        <v>3371200</v>
      </c>
      <c r="Q20" s="17">
        <f t="shared" si="3"/>
        <v>100</v>
      </c>
      <c r="R20" s="57"/>
      <c r="S20" s="57"/>
      <c r="T20" s="17">
        <v>0</v>
      </c>
      <c r="U20" s="106">
        <v>22910</v>
      </c>
      <c r="V20" s="106">
        <v>22910</v>
      </c>
      <c r="W20" s="17">
        <f t="shared" si="9"/>
        <v>100</v>
      </c>
      <c r="X20" s="17"/>
      <c r="Y20" s="17"/>
      <c r="Z20" s="111">
        <v>5903739.19</v>
      </c>
      <c r="AA20" s="66">
        <v>5877211.91</v>
      </c>
      <c r="AB20" s="43">
        <f t="shared" si="10"/>
        <v>99.55066985267688</v>
      </c>
      <c r="AC20" s="44">
        <f t="shared" si="5"/>
        <v>-559.1900000004098</v>
      </c>
      <c r="AD20" s="27">
        <f t="shared" si="11"/>
        <v>369598.3499999996</v>
      </c>
      <c r="AE20" s="44">
        <v>86479.19</v>
      </c>
      <c r="AF20" s="44">
        <v>448407.79</v>
      </c>
      <c r="AG20" s="145">
        <v>7669.75</v>
      </c>
      <c r="AH20" s="147">
        <f t="shared" si="12"/>
        <v>456077.54</v>
      </c>
    </row>
    <row r="21" spans="1:34" ht="12.75" customHeight="1">
      <c r="A21" s="194" t="s">
        <v>43</v>
      </c>
      <c r="B21" s="195"/>
      <c r="C21" s="196"/>
      <c r="D21" s="100">
        <f>G21+L21+U21</f>
        <v>56894861</v>
      </c>
      <c r="E21" s="56">
        <f>E12+E13+E14+E15+E16+E17+E18+E19+E20</f>
        <v>59243937.05</v>
      </c>
      <c r="F21" s="17">
        <f>E21/D21*100</f>
        <v>104.12880180865545</v>
      </c>
      <c r="G21" s="58">
        <f>SUM(G12:G20)</f>
        <v>13530403</v>
      </c>
      <c r="H21" s="54">
        <f>SUM(H12:H20)</f>
        <v>12609390.17</v>
      </c>
      <c r="I21" s="144">
        <f>SUM(I12:I20)</f>
        <v>15894229.049999999</v>
      </c>
      <c r="J21" s="47">
        <f t="shared" si="7"/>
        <v>126.05073548929606</v>
      </c>
      <c r="K21" s="46">
        <f t="shared" si="8"/>
        <v>117.4704777825169</v>
      </c>
      <c r="L21" s="58">
        <f>SUM(L12:L20)</f>
        <v>42782348</v>
      </c>
      <c r="M21" s="58">
        <f>SUM(M12:M20)</f>
        <v>42763948</v>
      </c>
      <c r="N21" s="17">
        <f>M21/L21*100</f>
        <v>99.95699160784723</v>
      </c>
      <c r="O21" s="58">
        <f>SUM(O12:O20)</f>
        <v>19544200</v>
      </c>
      <c r="P21" s="138">
        <f>SUM(P12:P20)</f>
        <v>19544200</v>
      </c>
      <c r="Q21" s="17">
        <f>P21/O21*100</f>
        <v>100</v>
      </c>
      <c r="R21" s="58">
        <f>R12+R13+R14+R15+R16+R17+R18+R19+R20</f>
        <v>895460</v>
      </c>
      <c r="S21" s="138">
        <f>SUM(S12:S20)</f>
        <v>895460</v>
      </c>
      <c r="T21" s="17">
        <f t="shared" si="4"/>
        <v>100</v>
      </c>
      <c r="U21" s="108">
        <f>SUM(U12:U20)</f>
        <v>582110</v>
      </c>
      <c r="V21" s="108">
        <f>SUM(V12:V20)</f>
        <v>585760</v>
      </c>
      <c r="W21" s="17">
        <f>V21/U21*100</f>
        <v>100.62702925563897</v>
      </c>
      <c r="X21" s="17"/>
      <c r="Y21" s="17"/>
      <c r="Z21" s="112">
        <f>Z12+Z13+Z14+Z15+Z16+Z17+Z18+Z19+Z20</f>
        <v>57322710.199999996</v>
      </c>
      <c r="AA21" s="65">
        <f>SUM(AA12:AA20)</f>
        <v>56896330.379999995</v>
      </c>
      <c r="AB21" s="43">
        <f t="shared" si="10"/>
        <v>99.2561764464514</v>
      </c>
      <c r="AC21" s="45">
        <f t="shared" si="5"/>
        <v>-427849.19999999553</v>
      </c>
      <c r="AD21" s="28">
        <f t="shared" si="11"/>
        <v>2347606.670000002</v>
      </c>
      <c r="AE21" s="45">
        <f>SUM(AE12:AE20)</f>
        <v>943941.22</v>
      </c>
      <c r="AF21" s="45">
        <f>SUM(AF12:AF20)</f>
        <v>3196469.95</v>
      </c>
      <c r="AG21" s="146">
        <f>SUM(AG12:AG20)</f>
        <v>95077.94</v>
      </c>
      <c r="AH21" s="148">
        <f t="shared" si="12"/>
        <v>3291547.89</v>
      </c>
    </row>
    <row r="22" spans="1:34" ht="15" customHeight="1">
      <c r="A22" s="194" t="s">
        <v>29</v>
      </c>
      <c r="B22" s="195"/>
      <c r="C22" s="196"/>
      <c r="D22" s="101">
        <f>G22+L22+X22</f>
        <v>373697692.06000006</v>
      </c>
      <c r="E22" s="64">
        <f>I22+M22+V22+X22</f>
        <v>376724398.40000004</v>
      </c>
      <c r="F22" s="46">
        <f>E22/D22*100</f>
        <v>100.80993444816725</v>
      </c>
      <c r="G22" s="101">
        <v>48725669.59</v>
      </c>
      <c r="H22" s="64">
        <v>45453946.9</v>
      </c>
      <c r="I22" s="64">
        <f>I44</f>
        <v>51801875.93</v>
      </c>
      <c r="J22" s="46">
        <f t="shared" si="7"/>
        <v>113.96562776817957</v>
      </c>
      <c r="K22" s="46">
        <f t="shared" si="8"/>
        <v>106.31331773556853</v>
      </c>
      <c r="L22" s="93">
        <v>325536202</v>
      </c>
      <c r="M22" s="93">
        <v>325485702</v>
      </c>
      <c r="N22" s="46">
        <f>M22/L22*100</f>
        <v>99.98448713240194</v>
      </c>
      <c r="O22" s="93">
        <v>22336500</v>
      </c>
      <c r="P22" s="139">
        <v>22336500</v>
      </c>
      <c r="Q22" s="46">
        <f>P22/O22*100</f>
        <v>100</v>
      </c>
      <c r="R22" s="93"/>
      <c r="S22" s="139">
        <v>0</v>
      </c>
      <c r="T22" s="46">
        <v>0</v>
      </c>
      <c r="U22" s="46"/>
      <c r="V22" s="46">
        <v>1000</v>
      </c>
      <c r="W22" s="17"/>
      <c r="X22" s="64">
        <v>-564179.53</v>
      </c>
      <c r="Y22" s="64">
        <v>-564179.53</v>
      </c>
      <c r="Z22" s="113">
        <v>376219173.75</v>
      </c>
      <c r="AA22" s="66">
        <v>375373877.2</v>
      </c>
      <c r="AB22" s="94">
        <f t="shared" si="10"/>
        <v>99.77531805687242</v>
      </c>
      <c r="AC22" s="44">
        <f t="shared" si="5"/>
        <v>-2521481.689999938</v>
      </c>
      <c r="AD22" s="27">
        <f t="shared" si="11"/>
        <v>1350521.2000000477</v>
      </c>
      <c r="AE22" s="44">
        <v>2659204.98</v>
      </c>
      <c r="AF22" s="44">
        <v>3525663.37</v>
      </c>
      <c r="AG22" s="142">
        <v>484062.81</v>
      </c>
      <c r="AH22" s="147">
        <f t="shared" si="12"/>
        <v>4009726.18</v>
      </c>
    </row>
    <row r="23" spans="1:34" ht="26.25" customHeight="1">
      <c r="A23" s="208" t="s">
        <v>30</v>
      </c>
      <c r="B23" s="209"/>
      <c r="C23" s="210"/>
      <c r="D23" s="110">
        <f>G23+L23+U23+X23</f>
        <v>387487605.06000006</v>
      </c>
      <c r="E23" s="56">
        <f>I23+M23+V23+Y23</f>
        <v>392881787.45000005</v>
      </c>
      <c r="F23" s="17">
        <f>E23/D23*100</f>
        <v>101.39209159714018</v>
      </c>
      <c r="G23" s="109">
        <f>G21+G22</f>
        <v>62256072.59</v>
      </c>
      <c r="H23" s="54">
        <f>H21+H22</f>
        <v>58063337.07</v>
      </c>
      <c r="I23" s="56">
        <f>SUM(I21:I22)</f>
        <v>67696104.98</v>
      </c>
      <c r="J23" s="47">
        <f t="shared" si="7"/>
        <v>116.5901038350361</v>
      </c>
      <c r="K23" s="46">
        <f t="shared" si="8"/>
        <v>108.73815543397099</v>
      </c>
      <c r="L23" s="58">
        <f>L22-322600</f>
        <v>325213602</v>
      </c>
      <c r="M23" s="99">
        <f>M22-322600</f>
        <v>325163102</v>
      </c>
      <c r="N23" s="17">
        <f>M23/L23*100</f>
        <v>99.9844717442046</v>
      </c>
      <c r="O23" s="58">
        <f>O22</f>
        <v>22336500</v>
      </c>
      <c r="P23" s="140">
        <f>P22</f>
        <v>22336500</v>
      </c>
      <c r="Q23" s="17">
        <f>P23/O23*100</f>
        <v>100</v>
      </c>
      <c r="R23" s="58">
        <f>R22</f>
        <v>0</v>
      </c>
      <c r="S23" s="140">
        <f>S22</f>
        <v>0</v>
      </c>
      <c r="T23" s="17">
        <v>0</v>
      </c>
      <c r="U23" s="108">
        <f>U21</f>
        <v>582110</v>
      </c>
      <c r="V23" s="108">
        <f>V21+V22</f>
        <v>586760</v>
      </c>
      <c r="W23" s="17">
        <f>V23/U23*100</f>
        <v>100.79881809280033</v>
      </c>
      <c r="X23" s="56">
        <f>X22</f>
        <v>-564179.53</v>
      </c>
      <c r="Y23" s="56">
        <f>Y22</f>
        <v>-564179.53</v>
      </c>
      <c r="Z23" s="114">
        <f>Z21+Z22-L21-322600</f>
        <v>390436935.95</v>
      </c>
      <c r="AA23" s="65">
        <f>AA21+AA22-M21-322600</f>
        <v>389183659.58</v>
      </c>
      <c r="AB23" s="43">
        <f t="shared" si="10"/>
        <v>99.67900670899627</v>
      </c>
      <c r="AC23" s="45">
        <f t="shared" si="5"/>
        <v>-2949330.889999926</v>
      </c>
      <c r="AD23" s="28">
        <f t="shared" si="11"/>
        <v>3698127.8700000644</v>
      </c>
      <c r="AE23" s="45">
        <f>SUM(AE21:AE22)</f>
        <v>3603146.2</v>
      </c>
      <c r="AF23" s="45">
        <f>SUM(AF21:AF22)</f>
        <v>6722133.32</v>
      </c>
      <c r="AG23" s="143">
        <f>AG21+AG22</f>
        <v>579140.75</v>
      </c>
      <c r="AH23" s="148">
        <f t="shared" si="12"/>
        <v>7301274.07</v>
      </c>
    </row>
    <row r="24" spans="1:32" ht="26.25" customHeight="1">
      <c r="A24" s="121"/>
      <c r="B24" s="121"/>
      <c r="C24" s="121"/>
      <c r="D24" s="122"/>
      <c r="E24" s="123"/>
      <c r="F24" s="124"/>
      <c r="G24" s="125"/>
      <c r="H24" s="126"/>
      <c r="I24" s="123"/>
      <c r="J24" s="127"/>
      <c r="K24" s="128"/>
      <c r="L24" s="129"/>
      <c r="M24" s="130"/>
      <c r="N24" s="124"/>
      <c r="O24" s="129"/>
      <c r="P24" s="131"/>
      <c r="Q24" s="124"/>
      <c r="R24" s="129"/>
      <c r="S24" s="131"/>
      <c r="T24" s="124"/>
      <c r="U24" s="132"/>
      <c r="V24" s="132"/>
      <c r="W24" s="124"/>
      <c r="X24" s="123"/>
      <c r="Y24" s="123"/>
      <c r="Z24" s="133"/>
      <c r="AA24" s="134"/>
      <c r="AB24" s="135"/>
      <c r="AC24" s="136"/>
      <c r="AD24" s="137"/>
      <c r="AE24" s="136"/>
      <c r="AF24" s="136"/>
    </row>
    <row r="25" spans="1:35" ht="54.75" customHeight="1">
      <c r="A25" s="13"/>
      <c r="B25" s="13"/>
      <c r="C25" s="13"/>
      <c r="D25" s="48" t="s">
        <v>65</v>
      </c>
      <c r="E25" s="48"/>
      <c r="F25" s="48"/>
      <c r="G25" s="48"/>
      <c r="H25" s="16"/>
      <c r="I25" s="16"/>
      <c r="J25" s="22"/>
      <c r="K25" s="22"/>
      <c r="L25" s="127" t="s">
        <v>85</v>
      </c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"/>
      <c r="AH25" s="1"/>
      <c r="AI25" s="1"/>
    </row>
    <row r="26" spans="1:12" ht="12.75">
      <c r="A26" s="18" t="s">
        <v>34</v>
      </c>
      <c r="B26" s="19"/>
      <c r="C26" s="19"/>
      <c r="D26" s="19"/>
      <c r="E26" s="19"/>
      <c r="F26" s="20"/>
      <c r="G26" s="44">
        <v>34985500</v>
      </c>
      <c r="H26" s="27">
        <v>30697267.74</v>
      </c>
      <c r="I26" s="27">
        <v>37385231.42</v>
      </c>
      <c r="J26" s="61">
        <f>I26/H26*100</f>
        <v>121.78683698056054</v>
      </c>
      <c r="K26" s="61">
        <f>I26/G26*100</f>
        <v>106.85921716139543</v>
      </c>
      <c r="L26" s="142">
        <f>I26-G26</f>
        <v>2399731.420000002</v>
      </c>
    </row>
    <row r="27" spans="1:12" ht="12.75">
      <c r="A27" s="18" t="s">
        <v>35</v>
      </c>
      <c r="B27" s="19"/>
      <c r="C27" s="19"/>
      <c r="D27" s="19"/>
      <c r="E27" s="19"/>
      <c r="F27" s="20"/>
      <c r="G27" s="44">
        <v>7100000</v>
      </c>
      <c r="H27" s="27">
        <v>6545544.78</v>
      </c>
      <c r="I27" s="27">
        <v>7135935.67</v>
      </c>
      <c r="J27" s="61">
        <f aca="true" t="shared" si="13" ref="J27:J44">I27/H27*100</f>
        <v>109.0197364748607</v>
      </c>
      <c r="K27" s="61">
        <f aca="true" t="shared" si="14" ref="K27:K44">I27/G27*100</f>
        <v>100.5061361971831</v>
      </c>
      <c r="L27" s="142">
        <f aca="true" t="shared" si="15" ref="L27:L44">I27-G27</f>
        <v>35935.669999999925</v>
      </c>
    </row>
    <row r="28" spans="1:12" ht="12.75">
      <c r="A28" s="21" t="s">
        <v>13</v>
      </c>
      <c r="B28" s="18"/>
      <c r="C28" s="19"/>
      <c r="D28" s="19"/>
      <c r="E28" s="19"/>
      <c r="F28" s="20"/>
      <c r="G28" s="44">
        <v>600000</v>
      </c>
      <c r="H28" s="27">
        <v>593188.46</v>
      </c>
      <c r="I28" s="27">
        <v>622011.88</v>
      </c>
      <c r="J28" s="61">
        <f t="shared" si="13"/>
        <v>104.85906620637901</v>
      </c>
      <c r="K28" s="61">
        <f t="shared" si="14"/>
        <v>103.66864666666666</v>
      </c>
      <c r="L28" s="142">
        <f t="shared" si="15"/>
        <v>22011.880000000005</v>
      </c>
    </row>
    <row r="29" spans="1:12" ht="12.75">
      <c r="A29" s="191" t="s">
        <v>36</v>
      </c>
      <c r="B29" s="192"/>
      <c r="C29" s="192"/>
      <c r="D29" s="192"/>
      <c r="E29" s="192"/>
      <c r="F29" s="193"/>
      <c r="G29" s="44">
        <v>340500</v>
      </c>
      <c r="H29" s="27">
        <v>257960.6</v>
      </c>
      <c r="I29" s="27">
        <v>348911</v>
      </c>
      <c r="J29" s="61">
        <f>I29/H29*100</f>
        <v>135.25747730467367</v>
      </c>
      <c r="K29" s="61">
        <f t="shared" si="14"/>
        <v>102.47019089574157</v>
      </c>
      <c r="L29" s="142">
        <f t="shared" si="15"/>
        <v>8411</v>
      </c>
    </row>
    <row r="30" spans="1:12" ht="12.75">
      <c r="A30" s="191" t="s">
        <v>37</v>
      </c>
      <c r="B30" s="192"/>
      <c r="C30" s="192"/>
      <c r="D30" s="192"/>
      <c r="E30" s="192"/>
      <c r="F30" s="193"/>
      <c r="G30" s="44">
        <v>715500</v>
      </c>
      <c r="H30" s="27">
        <v>2124804.6</v>
      </c>
      <c r="I30" s="27">
        <v>721767.41</v>
      </c>
      <c r="J30" s="61">
        <f t="shared" si="13"/>
        <v>33.96864869362576</v>
      </c>
      <c r="K30" s="61">
        <f t="shared" si="14"/>
        <v>100.87594828791056</v>
      </c>
      <c r="L30" s="142">
        <f t="shared" si="15"/>
        <v>6267.410000000033</v>
      </c>
    </row>
    <row r="31" spans="1:12" ht="12.75">
      <c r="A31" s="191" t="s">
        <v>41</v>
      </c>
      <c r="B31" s="217"/>
      <c r="C31" s="217"/>
      <c r="D31" s="217"/>
      <c r="E31" s="217"/>
      <c r="F31" s="218"/>
      <c r="G31" s="44">
        <v>0</v>
      </c>
      <c r="H31" s="27">
        <v>13202.22</v>
      </c>
      <c r="I31" s="27">
        <v>10236.2</v>
      </c>
      <c r="J31" s="61">
        <f>I31/H31*100</f>
        <v>77.5339298996684</v>
      </c>
      <c r="K31" s="61">
        <v>0</v>
      </c>
      <c r="L31" s="142">
        <f t="shared" si="15"/>
        <v>10236.2</v>
      </c>
    </row>
    <row r="32" spans="1:12" ht="12.75">
      <c r="A32" s="191" t="s">
        <v>48</v>
      </c>
      <c r="B32" s="192"/>
      <c r="C32" s="192"/>
      <c r="D32" s="192"/>
      <c r="E32" s="192"/>
      <c r="F32" s="193"/>
      <c r="G32" s="44">
        <v>900000</v>
      </c>
      <c r="H32" s="27">
        <v>717285.5</v>
      </c>
      <c r="I32" s="27">
        <v>1023887.3</v>
      </c>
      <c r="J32" s="61">
        <f t="shared" si="13"/>
        <v>142.7447369283221</v>
      </c>
      <c r="K32" s="61">
        <f t="shared" si="14"/>
        <v>113.76525555555557</v>
      </c>
      <c r="L32" s="142">
        <f t="shared" si="15"/>
        <v>123887.30000000005</v>
      </c>
    </row>
    <row r="33" spans="1:12" ht="12.75">
      <c r="A33" s="191" t="s">
        <v>47</v>
      </c>
      <c r="B33" s="192"/>
      <c r="C33" s="192"/>
      <c r="D33" s="192"/>
      <c r="E33" s="192"/>
      <c r="F33" s="193"/>
      <c r="G33" s="44">
        <v>172200</v>
      </c>
      <c r="H33" s="27">
        <v>111292.53</v>
      </c>
      <c r="I33" s="27">
        <v>173134.96</v>
      </c>
      <c r="J33" s="61">
        <f t="shared" si="13"/>
        <v>155.56745812140312</v>
      </c>
      <c r="K33" s="61">
        <f t="shared" si="14"/>
        <v>100.54295005807201</v>
      </c>
      <c r="L33" s="142">
        <f t="shared" si="15"/>
        <v>934.9599999999919</v>
      </c>
    </row>
    <row r="34" spans="1:12" ht="22.5" customHeight="1">
      <c r="A34" s="214" t="s">
        <v>62</v>
      </c>
      <c r="B34" s="219"/>
      <c r="C34" s="219"/>
      <c r="D34" s="219"/>
      <c r="E34" s="219"/>
      <c r="F34" s="220"/>
      <c r="G34" s="44">
        <v>45100</v>
      </c>
      <c r="H34" s="96">
        <v>113906</v>
      </c>
      <c r="I34" s="27">
        <v>46461</v>
      </c>
      <c r="J34" s="61">
        <f>I34/H34*100</f>
        <v>40.78889610731656</v>
      </c>
      <c r="K34" s="61">
        <f>I34/G34*100</f>
        <v>103.01773835920179</v>
      </c>
      <c r="L34" s="142">
        <f t="shared" si="15"/>
        <v>1361</v>
      </c>
    </row>
    <row r="35" spans="1:12" ht="12.75">
      <c r="A35" s="191" t="s">
        <v>38</v>
      </c>
      <c r="B35" s="192"/>
      <c r="C35" s="192"/>
      <c r="D35" s="192"/>
      <c r="E35" s="192"/>
      <c r="F35" s="193"/>
      <c r="G35" s="44">
        <v>558000</v>
      </c>
      <c r="H35" s="27">
        <v>544160.03</v>
      </c>
      <c r="I35" s="27">
        <v>587019.29</v>
      </c>
      <c r="J35" s="61">
        <f t="shared" si="13"/>
        <v>107.87622347051105</v>
      </c>
      <c r="K35" s="61">
        <f t="shared" si="14"/>
        <v>105.20058960573478</v>
      </c>
      <c r="L35" s="142">
        <f t="shared" si="15"/>
        <v>29019.290000000037</v>
      </c>
    </row>
    <row r="36" spans="1:12" ht="12.75">
      <c r="A36" s="191" t="s">
        <v>53</v>
      </c>
      <c r="B36" s="217"/>
      <c r="C36" s="217"/>
      <c r="D36" s="217"/>
      <c r="E36" s="217"/>
      <c r="F36" s="218"/>
      <c r="G36" s="44">
        <v>0</v>
      </c>
      <c r="H36" s="27">
        <v>0</v>
      </c>
      <c r="I36" s="27">
        <v>600</v>
      </c>
      <c r="J36" s="61">
        <v>0</v>
      </c>
      <c r="K36" s="61">
        <v>0</v>
      </c>
      <c r="L36" s="142">
        <f t="shared" si="15"/>
        <v>600</v>
      </c>
    </row>
    <row r="37" spans="1:12" ht="23.25" customHeight="1">
      <c r="A37" s="221" t="s">
        <v>87</v>
      </c>
      <c r="B37" s="222"/>
      <c r="C37" s="222"/>
      <c r="D37" s="222"/>
      <c r="E37" s="222"/>
      <c r="F37" s="223"/>
      <c r="G37" s="44">
        <v>40000</v>
      </c>
      <c r="H37" s="27">
        <v>0</v>
      </c>
      <c r="I37" s="27">
        <v>50427.58</v>
      </c>
      <c r="J37" s="61">
        <v>0</v>
      </c>
      <c r="K37" s="61">
        <f>I37/G37*100</f>
        <v>126.06895</v>
      </c>
      <c r="L37" s="142">
        <f>I37-G37</f>
        <v>10427.580000000002</v>
      </c>
    </row>
    <row r="38" spans="1:12" ht="24" customHeight="1">
      <c r="A38" s="214" t="s">
        <v>67</v>
      </c>
      <c r="B38" s="219"/>
      <c r="C38" s="219"/>
      <c r="D38" s="219"/>
      <c r="E38" s="219"/>
      <c r="F38" s="220"/>
      <c r="G38" s="44">
        <v>45169.59</v>
      </c>
      <c r="H38" s="27">
        <v>36723.89</v>
      </c>
      <c r="I38" s="27">
        <v>45705.57</v>
      </c>
      <c r="J38" s="61">
        <f>I38/H38*100</f>
        <v>124.4573219231405</v>
      </c>
      <c r="K38" s="61">
        <f>I38/G38*100</f>
        <v>101.18659478644814</v>
      </c>
      <c r="L38" s="142">
        <f t="shared" si="15"/>
        <v>535.9800000000032</v>
      </c>
    </row>
    <row r="39" spans="1:12" ht="12.75">
      <c r="A39" s="191" t="s">
        <v>39</v>
      </c>
      <c r="B39" s="192"/>
      <c r="C39" s="192"/>
      <c r="D39" s="192"/>
      <c r="E39" s="192"/>
      <c r="F39" s="193"/>
      <c r="G39" s="44">
        <v>1100000</v>
      </c>
      <c r="H39" s="27">
        <v>1013950</v>
      </c>
      <c r="I39" s="27">
        <v>1274665</v>
      </c>
      <c r="J39" s="61">
        <f>I39/H39*100</f>
        <v>125.71280635139799</v>
      </c>
      <c r="K39" s="61">
        <f>I39/G39*100</f>
        <v>115.87863636363636</v>
      </c>
      <c r="L39" s="142">
        <f>I39-G39</f>
        <v>174665</v>
      </c>
    </row>
    <row r="40" spans="1:12" ht="12.75">
      <c r="A40" s="191" t="s">
        <v>49</v>
      </c>
      <c r="B40" s="192"/>
      <c r="C40" s="192"/>
      <c r="D40" s="192"/>
      <c r="E40" s="192"/>
      <c r="F40" s="193"/>
      <c r="G40" s="44">
        <v>964200</v>
      </c>
      <c r="H40" s="27">
        <v>602494.3</v>
      </c>
      <c r="I40" s="27">
        <v>1111834.9</v>
      </c>
      <c r="J40" s="61">
        <f t="shared" si="13"/>
        <v>184.53865870598273</v>
      </c>
      <c r="K40" s="61">
        <f>I40/G40*100</f>
        <v>115.31164696121137</v>
      </c>
      <c r="L40" s="142">
        <f t="shared" si="15"/>
        <v>147634.8999999999</v>
      </c>
    </row>
    <row r="41" spans="1:12" ht="12.75">
      <c r="A41" s="191" t="s">
        <v>40</v>
      </c>
      <c r="B41" s="192"/>
      <c r="C41" s="192"/>
      <c r="D41" s="192"/>
      <c r="E41" s="192"/>
      <c r="F41" s="193"/>
      <c r="G41" s="44">
        <v>1159500</v>
      </c>
      <c r="H41" s="27">
        <v>2074966.25</v>
      </c>
      <c r="I41" s="27">
        <v>1263546.75</v>
      </c>
      <c r="J41" s="61">
        <f t="shared" si="13"/>
        <v>60.894809734857134</v>
      </c>
      <c r="K41" s="61">
        <f t="shared" si="14"/>
        <v>108.97341526520053</v>
      </c>
      <c r="L41" s="142">
        <f t="shared" si="15"/>
        <v>104046.75</v>
      </c>
    </row>
    <row r="42" spans="1:12" ht="12.75">
      <c r="A42" s="191" t="s">
        <v>54</v>
      </c>
      <c r="B42" s="192"/>
      <c r="C42" s="192"/>
      <c r="D42" s="192"/>
      <c r="E42" s="192"/>
      <c r="F42" s="193"/>
      <c r="G42" s="44"/>
      <c r="H42" s="27">
        <v>0</v>
      </c>
      <c r="I42" s="27"/>
      <c r="J42" s="61"/>
      <c r="K42" s="61"/>
      <c r="L42" s="142">
        <f t="shared" si="15"/>
        <v>0</v>
      </c>
    </row>
    <row r="43" spans="1:12" ht="11.25" customHeight="1">
      <c r="A43" s="214" t="s">
        <v>76</v>
      </c>
      <c r="B43" s="215"/>
      <c r="C43" s="215"/>
      <c r="D43" s="215"/>
      <c r="E43" s="215"/>
      <c r="F43" s="216"/>
      <c r="G43" s="44"/>
      <c r="H43" s="27">
        <v>7200</v>
      </c>
      <c r="I43" s="27">
        <v>500</v>
      </c>
      <c r="J43" s="61">
        <f>I43/H43*100</f>
        <v>6.944444444444445</v>
      </c>
      <c r="K43" s="61">
        <v>0</v>
      </c>
      <c r="L43" s="142">
        <f t="shared" si="15"/>
        <v>500</v>
      </c>
    </row>
    <row r="44" spans="1:12" ht="14.25" customHeight="1">
      <c r="A44" s="211" t="s">
        <v>75</v>
      </c>
      <c r="B44" s="212"/>
      <c r="C44" s="212"/>
      <c r="D44" s="212"/>
      <c r="E44" s="212"/>
      <c r="F44" s="213"/>
      <c r="G44" s="45">
        <f>SUM(G26:G43)</f>
        <v>48725669.59</v>
      </c>
      <c r="H44" s="28">
        <f>SUM(H26:H43)</f>
        <v>45453946.9</v>
      </c>
      <c r="I44" s="28">
        <f>SUM(I26:I43)</f>
        <v>51801875.93</v>
      </c>
      <c r="J44" s="29">
        <f t="shared" si="13"/>
        <v>113.96562776817957</v>
      </c>
      <c r="K44" s="29">
        <f t="shared" si="14"/>
        <v>106.31331773556853</v>
      </c>
      <c r="L44" s="143">
        <f t="shared" si="15"/>
        <v>3076206.339999996</v>
      </c>
    </row>
  </sheetData>
  <sheetProtection/>
  <mergeCells count="48">
    <mergeCell ref="AH6:AH11"/>
    <mergeCell ref="A33:F33"/>
    <mergeCell ref="A36:F36"/>
    <mergeCell ref="A22:C22"/>
    <mergeCell ref="A12:C12"/>
    <mergeCell ref="A20:C20"/>
    <mergeCell ref="A21:C21"/>
    <mergeCell ref="A15:C15"/>
    <mergeCell ref="A17:C17"/>
    <mergeCell ref="A38:F38"/>
    <mergeCell ref="A34:F34"/>
    <mergeCell ref="A37:F37"/>
    <mergeCell ref="AG6:AG11"/>
    <mergeCell ref="A42:F42"/>
    <mergeCell ref="A44:F44"/>
    <mergeCell ref="A30:F30"/>
    <mergeCell ref="A41:F41"/>
    <mergeCell ref="A32:F32"/>
    <mergeCell ref="A43:F43"/>
    <mergeCell ref="A40:F40"/>
    <mergeCell ref="A35:F35"/>
    <mergeCell ref="A39:F39"/>
    <mergeCell ref="A31:F31"/>
    <mergeCell ref="U7:W10"/>
    <mergeCell ref="X7:Y10"/>
    <mergeCell ref="A29:F29"/>
    <mergeCell ref="A16:C16"/>
    <mergeCell ref="A18:C18"/>
    <mergeCell ref="A13:C13"/>
    <mergeCell ref="A6:C11"/>
    <mergeCell ref="A14:C14"/>
    <mergeCell ref="A23:C23"/>
    <mergeCell ref="A19:C19"/>
    <mergeCell ref="R8:T10"/>
    <mergeCell ref="G10:G11"/>
    <mergeCell ref="G7:K9"/>
    <mergeCell ref="L7:N10"/>
    <mergeCell ref="O7:T7"/>
    <mergeCell ref="AC6:AD10"/>
    <mergeCell ref="AE6:AF10"/>
    <mergeCell ref="B3:AA3"/>
    <mergeCell ref="AA5:AB5"/>
    <mergeCell ref="O8:Q10"/>
    <mergeCell ref="J10:K10"/>
    <mergeCell ref="D6:F10"/>
    <mergeCell ref="H10:I10"/>
    <mergeCell ref="Z6:AB10"/>
    <mergeCell ref="G6:Y6"/>
  </mergeCells>
  <printOptions/>
  <pageMargins left="0" right="0" top="0.7874015748031497" bottom="0.3937007874015748" header="0.5118110236220472" footer="0.5118110236220472"/>
  <pageSetup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A22"/>
  <sheetViews>
    <sheetView tabSelected="1" zoomScalePageLayoutView="0" workbookViewId="0" topLeftCell="A4">
      <pane xSplit="5" topLeftCell="BE1" activePane="topRight" state="frozen"/>
      <selection pane="topLeft" activeCell="A4" sqref="A4"/>
      <selection pane="topRight" activeCell="AA18" sqref="AA18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8.75390625" style="0" customWidth="1"/>
    <col min="5" max="5" width="11.125" style="0" customWidth="1"/>
    <col min="6" max="6" width="5.75390625" style="0" customWidth="1"/>
    <col min="7" max="7" width="7.875" style="0" customWidth="1"/>
    <col min="8" max="9" width="10.25390625" style="0" customWidth="1"/>
    <col min="10" max="10" width="6.875" style="0" customWidth="1"/>
    <col min="11" max="11" width="6.125" style="0" customWidth="1"/>
    <col min="12" max="12" width="7.00390625" style="0" customWidth="1"/>
    <col min="13" max="13" width="9.375" style="0" bestFit="1" customWidth="1"/>
    <col min="14" max="14" width="9.75390625" style="0" customWidth="1"/>
    <col min="15" max="15" width="6.375" style="0" customWidth="1"/>
    <col min="16" max="16" width="6.125" style="0" customWidth="1"/>
    <col min="17" max="17" width="7.875" style="0" customWidth="1"/>
    <col min="18" max="18" width="8.625" style="0" customWidth="1"/>
    <col min="19" max="19" width="10.00390625" style="0" customWidth="1"/>
    <col min="20" max="20" width="7.00390625" style="0" customWidth="1"/>
    <col min="21" max="21" width="7.25390625" style="0" customWidth="1"/>
    <col min="22" max="22" width="7.875" style="0" customWidth="1"/>
    <col min="23" max="23" width="10.125" style="0" customWidth="1"/>
    <col min="24" max="24" width="10.375" style="0" customWidth="1"/>
    <col min="25" max="25" width="6.875" style="0" customWidth="1"/>
    <col min="26" max="26" width="5.875" style="0" customWidth="1"/>
    <col min="27" max="27" width="7.125" style="0" customWidth="1"/>
    <col min="28" max="29" width="7.625" style="0" customWidth="1"/>
    <col min="30" max="30" width="6.375" style="0" customWidth="1"/>
    <col min="31" max="31" width="6.875" style="0" customWidth="1"/>
    <col min="32" max="32" width="7.25390625" style="0" customWidth="1"/>
    <col min="33" max="33" width="7.75390625" style="0" customWidth="1"/>
    <col min="34" max="34" width="7.125" style="0" customWidth="1"/>
    <col min="35" max="35" width="5.875" style="0" customWidth="1"/>
    <col min="36" max="36" width="5.625" style="0" customWidth="1"/>
    <col min="37" max="37" width="5.25390625" style="0" customWidth="1"/>
    <col min="38" max="38" width="7.00390625" style="0" customWidth="1"/>
    <col min="39" max="39" width="5.125" style="0" customWidth="1"/>
    <col min="40" max="40" width="8.25390625" style="0" customWidth="1"/>
    <col min="41" max="41" width="9.375" style="0" customWidth="1"/>
    <col min="42" max="42" width="10.25390625" style="0" customWidth="1"/>
    <col min="43" max="43" width="7.125" style="0" customWidth="1"/>
    <col min="44" max="44" width="5.625" style="0" customWidth="1"/>
    <col min="45" max="45" width="7.00390625" style="0" customWidth="1"/>
    <col min="46" max="46" width="9.75390625" style="0" customWidth="1"/>
    <col min="47" max="47" width="9.375" style="0" customWidth="1"/>
    <col min="48" max="49" width="6.25390625" style="0" customWidth="1"/>
    <col min="50" max="50" width="8.625" style="0" customWidth="1"/>
    <col min="51" max="51" width="9.25390625" style="0" customWidth="1"/>
    <col min="52" max="52" width="8.625" style="0" customWidth="1"/>
    <col min="53" max="53" width="7.25390625" style="0" customWidth="1"/>
    <col min="54" max="54" width="6.125" style="0" customWidth="1"/>
    <col min="55" max="55" width="8.00390625" style="0" customWidth="1"/>
    <col min="56" max="57" width="9.25390625" style="0" customWidth="1"/>
    <col min="58" max="58" width="6.875" style="0" customWidth="1"/>
    <col min="59" max="59" width="7.25390625" style="0" customWidth="1"/>
    <col min="60" max="60" width="7.875" style="0" customWidth="1"/>
    <col min="61" max="61" width="7.125" style="0" customWidth="1"/>
    <col min="62" max="62" width="7.25390625" style="0" customWidth="1"/>
    <col min="63" max="63" width="6.875" style="0" customWidth="1"/>
    <col min="64" max="64" width="6.125" style="0" customWidth="1"/>
    <col min="65" max="65" width="5.125" style="0" customWidth="1"/>
    <col min="66" max="66" width="6.625" style="0" customWidth="1"/>
    <col min="67" max="67" width="7.00390625" style="0" customWidth="1"/>
    <col min="68" max="68" width="6.25390625" style="0" customWidth="1"/>
    <col min="69" max="69" width="5.00390625" style="0" customWidth="1"/>
    <col min="70" max="70" width="4.875" style="0" customWidth="1"/>
    <col min="71" max="71" width="6.00390625" style="0" customWidth="1"/>
    <col min="72" max="72" width="6.125" style="0" customWidth="1"/>
    <col min="73" max="73" width="5.625" style="0" customWidth="1"/>
    <col min="74" max="74" width="5.25390625" style="0" customWidth="1"/>
    <col min="75" max="75" width="4.00390625" style="0" customWidth="1"/>
    <col min="76" max="76" width="5.75390625" style="0" customWidth="1"/>
    <col min="77" max="77" width="5.375" style="0" customWidth="1"/>
    <col min="78" max="78" width="3.125" style="0" customWidth="1"/>
    <col min="79" max="79" width="3.25390625" style="0" customWidth="1"/>
  </cols>
  <sheetData>
    <row r="1" ht="3" customHeight="1"/>
    <row r="2" ht="12.75" customHeight="1" hidden="1"/>
    <row r="3" spans="1:50" ht="56.25" customHeight="1">
      <c r="A3" s="252" t="s">
        <v>83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55"/>
      <c r="AT3" s="2"/>
      <c r="AU3" s="2"/>
      <c r="AV3" s="2"/>
      <c r="AW3" s="2"/>
      <c r="AX3" s="2"/>
    </row>
    <row r="6" spans="1:79" ht="12.75">
      <c r="A6" s="253" t="s">
        <v>2</v>
      </c>
      <c r="B6" s="253"/>
      <c r="C6" s="253"/>
      <c r="D6" s="254" t="s">
        <v>0</v>
      </c>
      <c r="E6" s="254"/>
      <c r="F6" s="255"/>
      <c r="G6" s="270" t="s">
        <v>16</v>
      </c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2"/>
    </row>
    <row r="7" spans="1:79" ht="43.5" customHeight="1">
      <c r="A7" s="253"/>
      <c r="B7" s="253"/>
      <c r="C7" s="253"/>
      <c r="D7" s="256"/>
      <c r="E7" s="256"/>
      <c r="F7" s="257"/>
      <c r="G7" s="227" t="s">
        <v>1</v>
      </c>
      <c r="H7" s="269"/>
      <c r="I7" s="269"/>
      <c r="J7" s="269"/>
      <c r="K7" s="243"/>
      <c r="L7" s="227" t="s">
        <v>13</v>
      </c>
      <c r="M7" s="269"/>
      <c r="N7" s="269"/>
      <c r="O7" s="269"/>
      <c r="P7" s="243"/>
      <c r="Q7" s="266" t="s">
        <v>51</v>
      </c>
      <c r="R7" s="267"/>
      <c r="S7" s="267"/>
      <c r="T7" s="267"/>
      <c r="U7" s="268"/>
      <c r="V7" s="266" t="s">
        <v>14</v>
      </c>
      <c r="W7" s="267"/>
      <c r="X7" s="267"/>
      <c r="Y7" s="267"/>
      <c r="Z7" s="268"/>
      <c r="AA7" s="227" t="s">
        <v>33</v>
      </c>
      <c r="AB7" s="267"/>
      <c r="AC7" s="267"/>
      <c r="AD7" s="267"/>
      <c r="AE7" s="268"/>
      <c r="AF7" s="227" t="s">
        <v>44</v>
      </c>
      <c r="AG7" s="267"/>
      <c r="AH7" s="267"/>
      <c r="AI7" s="267"/>
      <c r="AJ7" s="268"/>
      <c r="AK7" s="258" t="s">
        <v>2</v>
      </c>
      <c r="AL7" s="259"/>
      <c r="AM7" s="260"/>
      <c r="AN7" s="227" t="s">
        <v>52</v>
      </c>
      <c r="AO7" s="267"/>
      <c r="AP7" s="267"/>
      <c r="AQ7" s="267"/>
      <c r="AR7" s="268"/>
      <c r="AS7" s="227" t="s">
        <v>42</v>
      </c>
      <c r="AT7" s="267"/>
      <c r="AU7" s="267"/>
      <c r="AV7" s="267"/>
      <c r="AW7" s="268"/>
      <c r="AX7" s="227" t="s">
        <v>32</v>
      </c>
      <c r="AY7" s="267"/>
      <c r="AZ7" s="267"/>
      <c r="BA7" s="267"/>
      <c r="BB7" s="268"/>
      <c r="BC7" s="227" t="s">
        <v>31</v>
      </c>
      <c r="BD7" s="271"/>
      <c r="BE7" s="271"/>
      <c r="BF7" s="271"/>
      <c r="BG7" s="272"/>
      <c r="BH7" s="227" t="s">
        <v>64</v>
      </c>
      <c r="BI7" s="228"/>
      <c r="BJ7" s="228"/>
      <c r="BK7" s="228"/>
      <c r="BL7" s="273"/>
      <c r="BM7" s="227" t="s">
        <v>78</v>
      </c>
      <c r="BN7" s="228"/>
      <c r="BO7" s="228"/>
      <c r="BP7" s="228"/>
      <c r="BQ7" s="228"/>
      <c r="BR7" s="227" t="s">
        <v>77</v>
      </c>
      <c r="BS7" s="228"/>
      <c r="BT7" s="228"/>
      <c r="BU7" s="228"/>
      <c r="BV7" s="273"/>
      <c r="BW7" s="227" t="s">
        <v>54</v>
      </c>
      <c r="BX7" s="271"/>
      <c r="BY7" s="271"/>
      <c r="BZ7" s="271"/>
      <c r="CA7" s="272"/>
    </row>
    <row r="8" spans="1:79" ht="27.75" customHeight="1">
      <c r="A8" s="253"/>
      <c r="B8" s="253"/>
      <c r="C8" s="253"/>
      <c r="D8" s="231" t="s">
        <v>50</v>
      </c>
      <c r="E8" s="251" t="s">
        <v>20</v>
      </c>
      <c r="F8" s="62"/>
      <c r="G8" s="240" t="s">
        <v>50</v>
      </c>
      <c r="H8" s="229" t="s">
        <v>20</v>
      </c>
      <c r="I8" s="229"/>
      <c r="J8" s="242" t="s">
        <v>59</v>
      </c>
      <c r="K8" s="243"/>
      <c r="L8" s="240" t="s">
        <v>50</v>
      </c>
      <c r="M8" s="229" t="s">
        <v>20</v>
      </c>
      <c r="N8" s="229"/>
      <c r="O8" s="242" t="s">
        <v>59</v>
      </c>
      <c r="P8" s="243"/>
      <c r="Q8" s="240" t="s">
        <v>50</v>
      </c>
      <c r="R8" s="229" t="s">
        <v>20</v>
      </c>
      <c r="S8" s="229"/>
      <c r="T8" s="242" t="s">
        <v>59</v>
      </c>
      <c r="U8" s="243"/>
      <c r="V8" s="231" t="s">
        <v>50</v>
      </c>
      <c r="W8" s="229" t="s">
        <v>20</v>
      </c>
      <c r="X8" s="229"/>
      <c r="Y8" s="230" t="s">
        <v>59</v>
      </c>
      <c r="Z8" s="230"/>
      <c r="AA8" s="231" t="s">
        <v>50</v>
      </c>
      <c r="AB8" s="229" t="s">
        <v>20</v>
      </c>
      <c r="AC8" s="229"/>
      <c r="AD8" s="230" t="s">
        <v>59</v>
      </c>
      <c r="AE8" s="230"/>
      <c r="AF8" s="231" t="s">
        <v>50</v>
      </c>
      <c r="AG8" s="229" t="s">
        <v>20</v>
      </c>
      <c r="AH8" s="229"/>
      <c r="AI8" s="230" t="s">
        <v>59</v>
      </c>
      <c r="AJ8" s="230"/>
      <c r="AK8" s="261"/>
      <c r="AL8" s="262"/>
      <c r="AM8" s="263"/>
      <c r="AN8" s="231" t="s">
        <v>50</v>
      </c>
      <c r="AO8" s="229" t="s">
        <v>20</v>
      </c>
      <c r="AP8" s="229"/>
      <c r="AQ8" s="230" t="s">
        <v>59</v>
      </c>
      <c r="AR8" s="230"/>
      <c r="AS8" s="231" t="s">
        <v>50</v>
      </c>
      <c r="AT8" s="229" t="s">
        <v>20</v>
      </c>
      <c r="AU8" s="229"/>
      <c r="AV8" s="230" t="s">
        <v>59</v>
      </c>
      <c r="AW8" s="230"/>
      <c r="AX8" s="231" t="s">
        <v>50</v>
      </c>
      <c r="AY8" s="229" t="s">
        <v>20</v>
      </c>
      <c r="AZ8" s="229"/>
      <c r="BA8" s="230" t="s">
        <v>59</v>
      </c>
      <c r="BB8" s="230"/>
      <c r="BC8" s="231" t="s">
        <v>50</v>
      </c>
      <c r="BD8" s="229" t="s">
        <v>20</v>
      </c>
      <c r="BE8" s="229"/>
      <c r="BF8" s="230" t="s">
        <v>59</v>
      </c>
      <c r="BG8" s="230"/>
      <c r="BH8" s="231" t="s">
        <v>50</v>
      </c>
      <c r="BI8" s="229" t="s">
        <v>20</v>
      </c>
      <c r="BJ8" s="229"/>
      <c r="BK8" s="230" t="s">
        <v>59</v>
      </c>
      <c r="BL8" s="230"/>
      <c r="BM8" s="231" t="s">
        <v>50</v>
      </c>
      <c r="BN8" s="229" t="s">
        <v>20</v>
      </c>
      <c r="BO8" s="229"/>
      <c r="BP8" s="230" t="s">
        <v>59</v>
      </c>
      <c r="BQ8" s="230"/>
      <c r="BR8" s="231" t="s">
        <v>50</v>
      </c>
      <c r="BS8" s="229" t="s">
        <v>20</v>
      </c>
      <c r="BT8" s="229"/>
      <c r="BU8" s="230" t="s">
        <v>59</v>
      </c>
      <c r="BV8" s="230"/>
      <c r="BW8" s="231" t="s">
        <v>50</v>
      </c>
      <c r="BX8" s="229" t="s">
        <v>20</v>
      </c>
      <c r="BY8" s="229"/>
      <c r="BZ8" s="230" t="s">
        <v>59</v>
      </c>
      <c r="CA8" s="230"/>
    </row>
    <row r="9" spans="1:79" ht="75.75" customHeight="1">
      <c r="A9" s="253"/>
      <c r="B9" s="253"/>
      <c r="C9" s="253"/>
      <c r="D9" s="229"/>
      <c r="E9" s="230"/>
      <c r="F9" s="63" t="s">
        <v>15</v>
      </c>
      <c r="G9" s="241"/>
      <c r="H9" s="12" t="s">
        <v>79</v>
      </c>
      <c r="I9" s="60" t="s">
        <v>80</v>
      </c>
      <c r="J9" s="60" t="s">
        <v>81</v>
      </c>
      <c r="K9" s="60" t="s">
        <v>82</v>
      </c>
      <c r="L9" s="241"/>
      <c r="M9" s="12" t="s">
        <v>79</v>
      </c>
      <c r="N9" s="60" t="s">
        <v>80</v>
      </c>
      <c r="O9" s="60" t="s">
        <v>81</v>
      </c>
      <c r="P9" s="60" t="s">
        <v>82</v>
      </c>
      <c r="Q9" s="241"/>
      <c r="R9" s="12" t="s">
        <v>79</v>
      </c>
      <c r="S9" s="60" t="s">
        <v>80</v>
      </c>
      <c r="T9" s="60" t="s">
        <v>81</v>
      </c>
      <c r="U9" s="60" t="s">
        <v>82</v>
      </c>
      <c r="V9" s="230"/>
      <c r="W9" s="12" t="s">
        <v>79</v>
      </c>
      <c r="X9" s="60" t="s">
        <v>80</v>
      </c>
      <c r="Y9" s="60" t="s">
        <v>81</v>
      </c>
      <c r="Z9" s="60" t="s">
        <v>82</v>
      </c>
      <c r="AA9" s="230"/>
      <c r="AB9" s="12" t="s">
        <v>79</v>
      </c>
      <c r="AC9" s="60" t="s">
        <v>80</v>
      </c>
      <c r="AD9" s="60" t="s">
        <v>81</v>
      </c>
      <c r="AE9" s="60" t="s">
        <v>82</v>
      </c>
      <c r="AF9" s="230"/>
      <c r="AG9" s="12" t="s">
        <v>79</v>
      </c>
      <c r="AH9" s="60" t="s">
        <v>80</v>
      </c>
      <c r="AI9" s="60" t="s">
        <v>81</v>
      </c>
      <c r="AJ9" s="60" t="s">
        <v>82</v>
      </c>
      <c r="AK9" s="241"/>
      <c r="AL9" s="264"/>
      <c r="AM9" s="265"/>
      <c r="AN9" s="230"/>
      <c r="AO9" s="12" t="s">
        <v>79</v>
      </c>
      <c r="AP9" s="60" t="s">
        <v>80</v>
      </c>
      <c r="AQ9" s="60" t="s">
        <v>81</v>
      </c>
      <c r="AR9" s="60" t="s">
        <v>82</v>
      </c>
      <c r="AS9" s="230"/>
      <c r="AT9" s="12" t="s">
        <v>79</v>
      </c>
      <c r="AU9" s="60" t="s">
        <v>80</v>
      </c>
      <c r="AV9" s="60" t="s">
        <v>81</v>
      </c>
      <c r="AW9" s="60" t="s">
        <v>82</v>
      </c>
      <c r="AX9" s="230"/>
      <c r="AY9" s="12" t="s">
        <v>79</v>
      </c>
      <c r="AZ9" s="60" t="s">
        <v>80</v>
      </c>
      <c r="BA9" s="60" t="s">
        <v>81</v>
      </c>
      <c r="BB9" s="60" t="s">
        <v>82</v>
      </c>
      <c r="BC9" s="230"/>
      <c r="BD9" s="12" t="s">
        <v>79</v>
      </c>
      <c r="BE9" s="60" t="s">
        <v>80</v>
      </c>
      <c r="BF9" s="60" t="s">
        <v>81</v>
      </c>
      <c r="BG9" s="60" t="s">
        <v>82</v>
      </c>
      <c r="BH9" s="230"/>
      <c r="BI9" s="12" t="s">
        <v>79</v>
      </c>
      <c r="BJ9" s="60" t="s">
        <v>80</v>
      </c>
      <c r="BK9" s="60" t="s">
        <v>81</v>
      </c>
      <c r="BL9" s="60" t="s">
        <v>82</v>
      </c>
      <c r="BM9" s="230"/>
      <c r="BN9" s="12" t="s">
        <v>79</v>
      </c>
      <c r="BO9" s="60" t="s">
        <v>80</v>
      </c>
      <c r="BP9" s="60" t="s">
        <v>81</v>
      </c>
      <c r="BQ9" s="60" t="s">
        <v>82</v>
      </c>
      <c r="BR9" s="230"/>
      <c r="BS9" s="12" t="s">
        <v>79</v>
      </c>
      <c r="BT9" s="60" t="s">
        <v>80</v>
      </c>
      <c r="BU9" s="60" t="s">
        <v>81</v>
      </c>
      <c r="BV9" s="60" t="s">
        <v>82</v>
      </c>
      <c r="BW9" s="230"/>
      <c r="BX9" s="12" t="s">
        <v>79</v>
      </c>
      <c r="BY9" s="60" t="s">
        <v>80</v>
      </c>
      <c r="BZ9" s="60" t="s">
        <v>81</v>
      </c>
      <c r="CA9" s="60" t="s">
        <v>82</v>
      </c>
    </row>
    <row r="10" spans="1:79" s="23" customFormat="1" ht="27.75" customHeight="1">
      <c r="A10" s="238" t="s">
        <v>4</v>
      </c>
      <c r="B10" s="238"/>
      <c r="C10" s="239"/>
      <c r="D10" s="67">
        <f>G10+L10+Q10+V10+AA10+AF10+AN10+AS10+AX10+BC10+BW10</f>
        <v>525400</v>
      </c>
      <c r="E10" s="68">
        <f>I10+N10+S10+X10+AC10+AP10+AU10+BE10</f>
        <v>579737.2</v>
      </c>
      <c r="F10" s="51">
        <f>E10/D10*100</f>
        <v>110.3420631899505</v>
      </c>
      <c r="G10" s="69">
        <v>94400</v>
      </c>
      <c r="H10" s="49">
        <v>74595.58</v>
      </c>
      <c r="I10" s="49">
        <v>112256.62</v>
      </c>
      <c r="J10" s="70">
        <f>I10/H10*100</f>
        <v>150.48695914690924</v>
      </c>
      <c r="K10" s="51">
        <f>I10/G10*100</f>
        <v>118.91591101694914</v>
      </c>
      <c r="L10" s="52">
        <v>21000</v>
      </c>
      <c r="M10" s="71">
        <v>15643.68</v>
      </c>
      <c r="N10" s="91">
        <v>23732.28</v>
      </c>
      <c r="O10" s="103">
        <f>N10/M10*100</f>
        <v>151.7052253689669</v>
      </c>
      <c r="P10" s="51">
        <f>N10/L10*100</f>
        <v>113.01085714285715</v>
      </c>
      <c r="Q10" s="52">
        <v>45500</v>
      </c>
      <c r="R10" s="49">
        <v>546.44</v>
      </c>
      <c r="S10" s="49">
        <v>48657.86</v>
      </c>
      <c r="T10" s="51">
        <f>S10/R10*100</f>
        <v>8904.520166898468</v>
      </c>
      <c r="U10" s="51">
        <f>S10/Q10*100</f>
        <v>106.94035164835165</v>
      </c>
      <c r="V10" s="52">
        <v>247400</v>
      </c>
      <c r="W10" s="49">
        <v>271318.69</v>
      </c>
      <c r="X10" s="49">
        <v>260847.96</v>
      </c>
      <c r="Y10" s="51">
        <f>X10/W10*100</f>
        <v>96.14080032599301</v>
      </c>
      <c r="Z10" s="51">
        <f>X10/V10*100</f>
        <v>105.43571544058206</v>
      </c>
      <c r="AA10" s="52">
        <v>13100</v>
      </c>
      <c r="AB10" s="52">
        <v>15350</v>
      </c>
      <c r="AC10" s="52">
        <v>15500</v>
      </c>
      <c r="AD10" s="51">
        <f>AC10/AB10*100</f>
        <v>100.9771986970684</v>
      </c>
      <c r="AE10" s="51">
        <f>AC10/AA10*100</f>
        <v>118.3206106870229</v>
      </c>
      <c r="AF10" s="49">
        <v>0</v>
      </c>
      <c r="AG10" s="73"/>
      <c r="AH10" s="73"/>
      <c r="AI10" s="73"/>
      <c r="AJ10" s="73"/>
      <c r="AK10" s="249" t="s">
        <v>4</v>
      </c>
      <c r="AL10" s="249"/>
      <c r="AM10" s="250"/>
      <c r="AN10" s="52">
        <v>45400</v>
      </c>
      <c r="AO10" s="49">
        <v>57399.45</v>
      </c>
      <c r="AP10" s="49">
        <v>52003.39</v>
      </c>
      <c r="AQ10" s="51">
        <f>AP10/AO10*100</f>
        <v>90.59910852804339</v>
      </c>
      <c r="AR10" s="51">
        <f>AP10/AN10*100</f>
        <v>114.54491189427311</v>
      </c>
      <c r="AS10" s="52">
        <v>13500</v>
      </c>
      <c r="AT10" s="49">
        <v>21914.71</v>
      </c>
      <c r="AU10" s="49">
        <v>15359.09</v>
      </c>
      <c r="AV10" s="51">
        <f>AU10/AT10*100</f>
        <v>70.08575518453131</v>
      </c>
      <c r="AW10" s="51">
        <f>AU10/AS10*100</f>
        <v>113.77103703703703</v>
      </c>
      <c r="AX10" s="51"/>
      <c r="AY10" s="49">
        <v>4046.86</v>
      </c>
      <c r="AZ10" s="72"/>
      <c r="BA10" s="105"/>
      <c r="BB10" s="51"/>
      <c r="BC10" s="52">
        <v>45100</v>
      </c>
      <c r="BD10" s="49">
        <v>11364.77</v>
      </c>
      <c r="BE10" s="49">
        <v>51380</v>
      </c>
      <c r="BF10" s="51">
        <f>BE10/BD10*100</f>
        <v>452.0988986138742</v>
      </c>
      <c r="BG10" s="51">
        <f>BE10/BC10*100</f>
        <v>113.92461197339246</v>
      </c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73"/>
      <c r="BX10" s="73"/>
      <c r="BY10" s="49"/>
      <c r="BZ10" s="51"/>
      <c r="CA10" s="51"/>
    </row>
    <row r="11" spans="1:79" s="24" customFormat="1" ht="24.75" customHeight="1">
      <c r="A11" s="234" t="s">
        <v>5</v>
      </c>
      <c r="B11" s="234"/>
      <c r="C11" s="235"/>
      <c r="D11" s="67">
        <f>G11+L11+Q11+V11+AA11+AF11+AN11+AS11+AX11+BC11+BW11+BH11</f>
        <v>602200</v>
      </c>
      <c r="E11" s="68">
        <f>I11+N11+S11+X11+AC11+AP11+AZ11+BE11+BJ11</f>
        <v>639152.8200000001</v>
      </c>
      <c r="F11" s="51">
        <f aca="true" t="shared" si="0" ref="F11:F19">E11/D11*100</f>
        <v>106.13630355363668</v>
      </c>
      <c r="G11" s="69">
        <v>146200</v>
      </c>
      <c r="H11" s="49">
        <v>132194.78</v>
      </c>
      <c r="I11" s="49">
        <v>151742.42</v>
      </c>
      <c r="J11" s="70">
        <f aca="true" t="shared" si="1" ref="J11:J19">I11/H11*100</f>
        <v>114.78699839736485</v>
      </c>
      <c r="K11" s="51">
        <f aca="true" t="shared" si="2" ref="K11:K19">I11/G11*100</f>
        <v>103.7909849521204</v>
      </c>
      <c r="L11" s="52">
        <v>10450</v>
      </c>
      <c r="M11" s="49">
        <v>2043.06</v>
      </c>
      <c r="N11" s="90">
        <v>10497.74</v>
      </c>
      <c r="O11" s="103">
        <f aca="true" t="shared" si="3" ref="O11:O19">N11/M11*100</f>
        <v>513.8243614969701</v>
      </c>
      <c r="P11" s="51">
        <f aca="true" t="shared" si="4" ref="P11:P19">N11/L11*100</f>
        <v>100.45684210526315</v>
      </c>
      <c r="Q11" s="52">
        <v>77000</v>
      </c>
      <c r="R11" s="49">
        <v>10650.09</v>
      </c>
      <c r="S11" s="49">
        <v>87018.01</v>
      </c>
      <c r="T11" s="51">
        <f aca="true" t="shared" si="5" ref="T11:T19">S11/R11*100</f>
        <v>817.0636116690092</v>
      </c>
      <c r="U11" s="51">
        <f>S11/Q11*100</f>
        <v>113.01040259740259</v>
      </c>
      <c r="V11" s="52">
        <v>274350</v>
      </c>
      <c r="W11" s="71">
        <v>309512.53</v>
      </c>
      <c r="X11" s="71">
        <v>274594.2</v>
      </c>
      <c r="Y11" s="51">
        <f aca="true" t="shared" si="6" ref="Y11:Y19">X11/W11*100</f>
        <v>88.7182822614645</v>
      </c>
      <c r="Z11" s="51">
        <f aca="true" t="shared" si="7" ref="Z11:Z19">X11/V11*100</f>
        <v>100.08901038819027</v>
      </c>
      <c r="AA11" s="52">
        <v>14500</v>
      </c>
      <c r="AB11" s="52">
        <v>13620</v>
      </c>
      <c r="AC11" s="52">
        <v>14700</v>
      </c>
      <c r="AD11" s="51">
        <f aca="true" t="shared" si="8" ref="AD11:AD19">AC11/AB11*100</f>
        <v>107.92951541850219</v>
      </c>
      <c r="AE11" s="51">
        <f aca="true" t="shared" si="9" ref="AE11:AE19">AC11/AA11*100</f>
        <v>101.37931034482759</v>
      </c>
      <c r="AF11" s="49">
        <v>0</v>
      </c>
      <c r="AG11" s="49">
        <v>1324.08</v>
      </c>
      <c r="AH11" s="53"/>
      <c r="AI11" s="53"/>
      <c r="AJ11" s="73"/>
      <c r="AK11" s="245" t="s">
        <v>5</v>
      </c>
      <c r="AL11" s="245"/>
      <c r="AM11" s="246"/>
      <c r="AN11" s="52">
        <v>50150</v>
      </c>
      <c r="AO11" s="49">
        <v>46482.59</v>
      </c>
      <c r="AP11" s="49">
        <v>70417.04</v>
      </c>
      <c r="AQ11" s="51">
        <f aca="true" t="shared" si="10" ref="AQ11:AQ19">AP11/AO11*100</f>
        <v>151.4912142374166</v>
      </c>
      <c r="AR11" s="51">
        <f aca="true" t="shared" si="11" ref="AR11:AR19">AP11/AN11*100</f>
        <v>140.41284147557326</v>
      </c>
      <c r="AS11" s="52">
        <v>0</v>
      </c>
      <c r="AT11" s="49">
        <v>1736.86</v>
      </c>
      <c r="AU11" s="49"/>
      <c r="AV11" s="51"/>
      <c r="AW11" s="51"/>
      <c r="AX11" s="51">
        <v>5900</v>
      </c>
      <c r="AY11" s="49">
        <v>18230.88</v>
      </c>
      <c r="AZ11" s="49">
        <v>5965.91</v>
      </c>
      <c r="BA11" s="105">
        <f>AZ11/AY11*100</f>
        <v>32.72420201328734</v>
      </c>
      <c r="BB11" s="51">
        <f>AZ11/AX11*100</f>
        <v>101.1171186440678</v>
      </c>
      <c r="BC11" s="52">
        <v>20000</v>
      </c>
      <c r="BD11" s="49">
        <v>8774</v>
      </c>
      <c r="BE11" s="49">
        <v>20497.5</v>
      </c>
      <c r="BF11" s="51">
        <f>BE11/BD11*100</f>
        <v>233.61636653749716</v>
      </c>
      <c r="BG11" s="51">
        <f>BE11/BC11*100</f>
        <v>102.4875</v>
      </c>
      <c r="BH11" s="51">
        <v>3650</v>
      </c>
      <c r="BI11" s="52">
        <v>15252</v>
      </c>
      <c r="BJ11" s="52">
        <v>3720</v>
      </c>
      <c r="BK11" s="51">
        <f>BJ11/BI11*100</f>
        <v>24.390243902439025</v>
      </c>
      <c r="BL11" s="51">
        <f>BJ11/BH11*100</f>
        <v>101.91780821917808</v>
      </c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73"/>
      <c r="BX11" s="49"/>
      <c r="BY11" s="49"/>
      <c r="BZ11" s="51"/>
      <c r="CA11" s="51"/>
    </row>
    <row r="12" spans="1:79" s="24" customFormat="1" ht="24.75" customHeight="1">
      <c r="A12" s="234" t="s">
        <v>6</v>
      </c>
      <c r="B12" s="234"/>
      <c r="C12" s="235"/>
      <c r="D12" s="67">
        <f aca="true" t="shared" si="12" ref="D12:D18">G12+L12+Q12+V12+AA12+AF12+AN12+AS12+AX12+BC12+BW12</f>
        <v>1193560</v>
      </c>
      <c r="E12" s="68">
        <f>I12+N12+S12+X12+AC12+AP12+AU12+AZ12+BE12+BY12</f>
        <v>1208586.1</v>
      </c>
      <c r="F12" s="51">
        <f t="shared" si="0"/>
        <v>101.25893126445258</v>
      </c>
      <c r="G12" s="75">
        <v>377100</v>
      </c>
      <c r="H12" s="49">
        <v>275594.14</v>
      </c>
      <c r="I12" s="49">
        <v>379375.49</v>
      </c>
      <c r="J12" s="70">
        <f t="shared" si="1"/>
        <v>137.65731375855813</v>
      </c>
      <c r="K12" s="51">
        <f t="shared" si="2"/>
        <v>100.60341819146115</v>
      </c>
      <c r="L12" s="52">
        <v>107350</v>
      </c>
      <c r="M12" s="49">
        <v>58891.15</v>
      </c>
      <c r="N12" s="90">
        <v>107389.27</v>
      </c>
      <c r="O12" s="103">
        <f t="shared" si="3"/>
        <v>182.352136101944</v>
      </c>
      <c r="P12" s="51">
        <f t="shared" si="4"/>
        <v>100.03658127619934</v>
      </c>
      <c r="Q12" s="52">
        <v>85630</v>
      </c>
      <c r="R12" s="49">
        <v>2376.69</v>
      </c>
      <c r="S12" s="90">
        <v>85987.5</v>
      </c>
      <c r="T12" s="51">
        <f t="shared" si="5"/>
        <v>3617.9518574151443</v>
      </c>
      <c r="U12" s="51">
        <f aca="true" t="shared" si="13" ref="U12:U19">S12/Q12*100</f>
        <v>100.41749386897116</v>
      </c>
      <c r="V12" s="52">
        <v>380750</v>
      </c>
      <c r="W12" s="49">
        <v>652248.55</v>
      </c>
      <c r="X12" s="49">
        <v>391681.77</v>
      </c>
      <c r="Y12" s="51">
        <f t="shared" si="6"/>
        <v>60.05099896350862</v>
      </c>
      <c r="Z12" s="51">
        <f t="shared" si="7"/>
        <v>102.87111490479317</v>
      </c>
      <c r="AA12" s="52">
        <v>19580</v>
      </c>
      <c r="AB12" s="52">
        <v>24400</v>
      </c>
      <c r="AC12" s="52">
        <v>20900</v>
      </c>
      <c r="AD12" s="51">
        <f t="shared" si="8"/>
        <v>85.65573770491804</v>
      </c>
      <c r="AE12" s="51">
        <f t="shared" si="9"/>
        <v>106.74157303370787</v>
      </c>
      <c r="AF12" s="49">
        <v>0</v>
      </c>
      <c r="AG12" s="73"/>
      <c r="AH12" s="73"/>
      <c r="AI12" s="73"/>
      <c r="AJ12" s="73"/>
      <c r="AK12" s="245" t="s">
        <v>6</v>
      </c>
      <c r="AL12" s="245"/>
      <c r="AM12" s="246"/>
      <c r="AN12" s="52">
        <v>157350</v>
      </c>
      <c r="AO12" s="49">
        <v>120421.55</v>
      </c>
      <c r="AP12" s="49">
        <v>157384.01</v>
      </c>
      <c r="AQ12" s="51">
        <f t="shared" si="10"/>
        <v>130.69422374981886</v>
      </c>
      <c r="AR12" s="51">
        <f t="shared" si="11"/>
        <v>100.0216142357801</v>
      </c>
      <c r="AS12" s="52">
        <v>10550</v>
      </c>
      <c r="AT12" s="49">
        <v>11686.17</v>
      </c>
      <c r="AU12" s="49">
        <v>10583.3</v>
      </c>
      <c r="AV12" s="51">
        <f aca="true" t="shared" si="14" ref="AV12:AV19">AU12/AT12*100</f>
        <v>90.5626051991371</v>
      </c>
      <c r="AW12" s="51">
        <f aca="true" t="shared" si="15" ref="AW12:AW19">AU12/AS12*100</f>
        <v>100.31563981042653</v>
      </c>
      <c r="AX12" s="51">
        <v>26400</v>
      </c>
      <c r="AY12" s="49">
        <v>17965.75</v>
      </c>
      <c r="AZ12" s="49">
        <v>26422.26</v>
      </c>
      <c r="BA12" s="105">
        <f>AZ12/AY12*100</f>
        <v>147.07017519446723</v>
      </c>
      <c r="BB12" s="51">
        <f>AZ12/AX12*100</f>
        <v>100.08431818181818</v>
      </c>
      <c r="BC12" s="52">
        <v>28850</v>
      </c>
      <c r="BD12" s="49">
        <v>479.61</v>
      </c>
      <c r="BE12" s="49">
        <v>28862.5</v>
      </c>
      <c r="BF12" s="51">
        <f aca="true" t="shared" si="16" ref="BF12:BF19">BE12/BD12*100</f>
        <v>6017.910385521569</v>
      </c>
      <c r="BG12" s="51">
        <f aca="true" t="shared" si="17" ref="BG12:BG19">BE12/BC12*100</f>
        <v>100.04332755632583</v>
      </c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73"/>
      <c r="BX12" s="49"/>
      <c r="BY12" s="49"/>
      <c r="BZ12" s="51"/>
      <c r="CA12" s="51"/>
    </row>
    <row r="13" spans="1:79" s="25" customFormat="1" ht="24.75" customHeight="1">
      <c r="A13" s="236" t="s">
        <v>7</v>
      </c>
      <c r="B13" s="236"/>
      <c r="C13" s="237"/>
      <c r="D13" s="67">
        <f t="shared" si="12"/>
        <v>1011565</v>
      </c>
      <c r="E13" s="68">
        <f>I13+N13+S13+X13+AC13+AH13+AP13+AU13+BE13+BO13+BY13</f>
        <v>1180851.46</v>
      </c>
      <c r="F13" s="51">
        <f t="shared" si="0"/>
        <v>116.73510451626935</v>
      </c>
      <c r="G13" s="52">
        <v>399840</v>
      </c>
      <c r="H13" s="76">
        <v>290504.18</v>
      </c>
      <c r="I13" s="76">
        <v>402826.81</v>
      </c>
      <c r="J13" s="70">
        <f t="shared" si="1"/>
        <v>138.66472076236562</v>
      </c>
      <c r="K13" s="51">
        <f t="shared" si="2"/>
        <v>100.74700130052021</v>
      </c>
      <c r="L13" s="52">
        <v>10340</v>
      </c>
      <c r="M13" s="71">
        <v>34775.42</v>
      </c>
      <c r="N13" s="91">
        <v>10400.57</v>
      </c>
      <c r="O13" s="103">
        <f t="shared" si="3"/>
        <v>29.907819948687898</v>
      </c>
      <c r="P13" s="51">
        <f t="shared" si="4"/>
        <v>100.5857833655706</v>
      </c>
      <c r="Q13" s="52">
        <v>84800</v>
      </c>
      <c r="R13" s="71">
        <v>6994.23</v>
      </c>
      <c r="S13" s="49">
        <v>96263.89</v>
      </c>
      <c r="T13" s="51">
        <f t="shared" si="5"/>
        <v>1376.3329201355975</v>
      </c>
      <c r="U13" s="51">
        <f t="shared" si="13"/>
        <v>113.51873820754716</v>
      </c>
      <c r="V13" s="52">
        <v>408805</v>
      </c>
      <c r="W13" s="49">
        <v>471874.76</v>
      </c>
      <c r="X13" s="49">
        <v>551231.24</v>
      </c>
      <c r="Y13" s="51">
        <f t="shared" si="6"/>
        <v>116.81727583819061</v>
      </c>
      <c r="Z13" s="51">
        <f t="shared" si="7"/>
        <v>134.83965215689634</v>
      </c>
      <c r="AA13" s="52">
        <v>23630</v>
      </c>
      <c r="AB13" s="52">
        <v>32790</v>
      </c>
      <c r="AC13" s="52">
        <v>23940</v>
      </c>
      <c r="AD13" s="51">
        <f t="shared" si="8"/>
        <v>73.01006404391582</v>
      </c>
      <c r="AE13" s="51">
        <f t="shared" si="9"/>
        <v>101.31189166314007</v>
      </c>
      <c r="AF13" s="49">
        <v>0</v>
      </c>
      <c r="AG13" s="49">
        <v>574.75</v>
      </c>
      <c r="AH13" s="49">
        <v>289.7</v>
      </c>
      <c r="AI13" s="51">
        <f>AH13/AG13*100</f>
        <v>50.404523705959114</v>
      </c>
      <c r="AJ13" s="51">
        <v>0</v>
      </c>
      <c r="AK13" s="247" t="s">
        <v>7</v>
      </c>
      <c r="AL13" s="247"/>
      <c r="AM13" s="248"/>
      <c r="AN13" s="52">
        <v>73750</v>
      </c>
      <c r="AO13" s="49">
        <v>86289.24</v>
      </c>
      <c r="AP13" s="49">
        <v>80904.35</v>
      </c>
      <c r="AQ13" s="51">
        <f t="shared" si="10"/>
        <v>93.75948843679699</v>
      </c>
      <c r="AR13" s="51">
        <f t="shared" si="11"/>
        <v>109.70081355932204</v>
      </c>
      <c r="AS13" s="52">
        <v>200</v>
      </c>
      <c r="AT13" s="49">
        <v>3689.6</v>
      </c>
      <c r="AU13" s="49">
        <v>215.88</v>
      </c>
      <c r="AV13" s="51">
        <f t="shared" si="14"/>
        <v>5.851040763226366</v>
      </c>
      <c r="AW13" s="51">
        <f t="shared" si="15"/>
        <v>107.94</v>
      </c>
      <c r="AX13" s="51"/>
      <c r="AY13" s="49">
        <v>24671.88</v>
      </c>
      <c r="AZ13" s="72"/>
      <c r="BA13" s="105"/>
      <c r="BB13" s="51"/>
      <c r="BC13" s="52">
        <v>10200</v>
      </c>
      <c r="BD13" s="49">
        <v>38352.35</v>
      </c>
      <c r="BE13" s="49">
        <v>11779.02</v>
      </c>
      <c r="BF13" s="51">
        <f t="shared" si="16"/>
        <v>30.712642119713657</v>
      </c>
      <c r="BG13" s="51">
        <f t="shared" si="17"/>
        <v>115.48058823529412</v>
      </c>
      <c r="BH13" s="51"/>
      <c r="BI13" s="51"/>
      <c r="BJ13" s="51"/>
      <c r="BK13" s="51"/>
      <c r="BL13" s="51"/>
      <c r="BM13" s="51"/>
      <c r="BN13" s="51"/>
      <c r="BO13" s="52">
        <v>3000</v>
      </c>
      <c r="BP13" s="51"/>
      <c r="BQ13" s="51"/>
      <c r="BR13" s="51"/>
      <c r="BS13" s="51"/>
      <c r="BT13" s="51"/>
      <c r="BU13" s="51"/>
      <c r="BV13" s="51"/>
      <c r="BW13" s="73"/>
      <c r="BX13" s="72"/>
      <c r="BY13" s="49"/>
      <c r="BZ13" s="51"/>
      <c r="CA13" s="51"/>
    </row>
    <row r="14" spans="1:79" s="24" customFormat="1" ht="24.75" customHeight="1">
      <c r="A14" s="234" t="s">
        <v>8</v>
      </c>
      <c r="B14" s="234"/>
      <c r="C14" s="235"/>
      <c r="D14" s="67">
        <f t="shared" si="12"/>
        <v>571993</v>
      </c>
      <c r="E14" s="68">
        <f>I14+N14+S14+X14+AC14+AP14+AU14+AZ14+BE14+BY14</f>
        <v>713828.9500000001</v>
      </c>
      <c r="F14" s="51">
        <f t="shared" si="0"/>
        <v>124.79679821256555</v>
      </c>
      <c r="G14" s="77">
        <v>94200</v>
      </c>
      <c r="H14" s="49">
        <v>70570.2</v>
      </c>
      <c r="I14" s="49">
        <v>94832.33</v>
      </c>
      <c r="J14" s="70">
        <f t="shared" si="1"/>
        <v>134.38013495781507</v>
      </c>
      <c r="K14" s="51">
        <f t="shared" si="2"/>
        <v>100.67126326963907</v>
      </c>
      <c r="L14" s="52">
        <v>27000</v>
      </c>
      <c r="M14" s="49">
        <v>21102.28</v>
      </c>
      <c r="N14" s="90">
        <v>27607.04</v>
      </c>
      <c r="O14" s="103">
        <f t="shared" si="3"/>
        <v>130.8249156015369</v>
      </c>
      <c r="P14" s="51">
        <f t="shared" si="4"/>
        <v>102.2482962962963</v>
      </c>
      <c r="Q14" s="52">
        <v>40200</v>
      </c>
      <c r="R14" s="71">
        <v>1690.93</v>
      </c>
      <c r="S14" s="49">
        <v>64932.13</v>
      </c>
      <c r="T14" s="51">
        <f t="shared" si="5"/>
        <v>3840.0247201244283</v>
      </c>
      <c r="U14" s="51">
        <f>S14/Q14*100</f>
        <v>161.52271144278606</v>
      </c>
      <c r="V14" s="52">
        <v>246893</v>
      </c>
      <c r="W14" s="71">
        <v>234193.4</v>
      </c>
      <c r="X14" s="71">
        <v>301290.6</v>
      </c>
      <c r="Y14" s="51">
        <f t="shared" si="6"/>
        <v>128.6503377123352</v>
      </c>
      <c r="Z14" s="51">
        <f t="shared" si="7"/>
        <v>122.03286443925101</v>
      </c>
      <c r="AA14" s="52">
        <v>8000</v>
      </c>
      <c r="AB14" s="78">
        <v>24150</v>
      </c>
      <c r="AC14" s="78">
        <v>10350</v>
      </c>
      <c r="AD14" s="51">
        <f t="shared" si="8"/>
        <v>42.857142857142854</v>
      </c>
      <c r="AE14" s="51">
        <f t="shared" si="9"/>
        <v>129.375</v>
      </c>
      <c r="AF14" s="49">
        <v>0</v>
      </c>
      <c r="AG14" s="49"/>
      <c r="AH14" s="51"/>
      <c r="AI14" s="51"/>
      <c r="AJ14" s="51"/>
      <c r="AK14" s="245" t="s">
        <v>8</v>
      </c>
      <c r="AL14" s="245"/>
      <c r="AM14" s="246"/>
      <c r="AN14" s="52">
        <v>122400</v>
      </c>
      <c r="AO14" s="49">
        <v>110474.88</v>
      </c>
      <c r="AP14" s="49">
        <v>166334.38</v>
      </c>
      <c r="AQ14" s="51">
        <f t="shared" si="10"/>
        <v>150.56307823099695</v>
      </c>
      <c r="AR14" s="51">
        <f t="shared" si="11"/>
        <v>135.89410130718954</v>
      </c>
      <c r="AS14" s="52">
        <v>600</v>
      </c>
      <c r="AT14" s="49">
        <v>2350.42</v>
      </c>
      <c r="AU14" s="49">
        <v>613.56</v>
      </c>
      <c r="AV14" s="51">
        <f t="shared" si="14"/>
        <v>26.104270726082994</v>
      </c>
      <c r="AW14" s="51">
        <f t="shared" si="15"/>
        <v>102.25999999999999</v>
      </c>
      <c r="AX14" s="51">
        <v>17300</v>
      </c>
      <c r="AY14" s="49">
        <v>42690.81</v>
      </c>
      <c r="AZ14" s="49">
        <v>22418.31</v>
      </c>
      <c r="BA14" s="105">
        <f>AZ14/AY14*100</f>
        <v>52.51319897654788</v>
      </c>
      <c r="BB14" s="51">
        <f>AZ14/AX14*100</f>
        <v>129.58560693641618</v>
      </c>
      <c r="BC14" s="52">
        <v>15400</v>
      </c>
      <c r="BD14" s="49">
        <v>2122.59</v>
      </c>
      <c r="BE14" s="49">
        <v>25450.6</v>
      </c>
      <c r="BF14" s="51">
        <f t="shared" si="16"/>
        <v>1199.0351410305334</v>
      </c>
      <c r="BG14" s="51">
        <f t="shared" si="17"/>
        <v>165.26363636363635</v>
      </c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73"/>
      <c r="BX14" s="49"/>
      <c r="BY14" s="49"/>
      <c r="BZ14" s="51"/>
      <c r="CA14" s="51"/>
    </row>
    <row r="15" spans="1:79" s="24" customFormat="1" ht="24.75" customHeight="1">
      <c r="A15" s="234" t="s">
        <v>9</v>
      </c>
      <c r="B15" s="234"/>
      <c r="C15" s="235"/>
      <c r="D15" s="67">
        <f t="shared" si="12"/>
        <v>1066100</v>
      </c>
      <c r="E15" s="68">
        <f>I15+N15+S15+X15+AC15+AP15+AU15+BE15</f>
        <v>1110440.8900000001</v>
      </c>
      <c r="F15" s="51">
        <f>E15/D15*100</f>
        <v>104.15916799549763</v>
      </c>
      <c r="G15" s="69">
        <v>338300</v>
      </c>
      <c r="H15" s="49">
        <v>297817.36</v>
      </c>
      <c r="I15" s="49">
        <v>346395.84</v>
      </c>
      <c r="J15" s="70">
        <f t="shared" si="1"/>
        <v>116.31150044443348</v>
      </c>
      <c r="K15" s="51">
        <f t="shared" si="2"/>
        <v>102.3930948861957</v>
      </c>
      <c r="L15" s="52">
        <v>75500</v>
      </c>
      <c r="M15" s="49">
        <v>199503.63</v>
      </c>
      <c r="N15" s="90">
        <v>78800.65</v>
      </c>
      <c r="O15" s="103">
        <f t="shared" si="3"/>
        <v>39.498353989849704</v>
      </c>
      <c r="P15" s="51">
        <f t="shared" si="4"/>
        <v>104.37172185430464</v>
      </c>
      <c r="Q15" s="52">
        <v>81800</v>
      </c>
      <c r="R15" s="71">
        <v>1728.09</v>
      </c>
      <c r="S15" s="49">
        <v>109907.76</v>
      </c>
      <c r="T15" s="51">
        <f t="shared" si="5"/>
        <v>6360.071524052567</v>
      </c>
      <c r="U15" s="51">
        <f t="shared" si="13"/>
        <v>134.361564792176</v>
      </c>
      <c r="V15" s="52">
        <v>464600</v>
      </c>
      <c r="W15" s="49">
        <v>431130.88</v>
      </c>
      <c r="X15" s="49">
        <v>464637.11</v>
      </c>
      <c r="Y15" s="51">
        <f t="shared" si="6"/>
        <v>107.77170728294851</v>
      </c>
      <c r="Z15" s="51">
        <f t="shared" si="7"/>
        <v>100.00798751614293</v>
      </c>
      <c r="AA15" s="52">
        <v>19500</v>
      </c>
      <c r="AB15" s="52">
        <v>18040</v>
      </c>
      <c r="AC15" s="52">
        <v>21580</v>
      </c>
      <c r="AD15" s="51">
        <f t="shared" si="8"/>
        <v>119.62305986696231</v>
      </c>
      <c r="AE15" s="51">
        <f t="shared" si="9"/>
        <v>110.66666666666667</v>
      </c>
      <c r="AF15" s="49">
        <v>0</v>
      </c>
      <c r="AG15" s="49">
        <v>122.9</v>
      </c>
      <c r="AH15" s="49">
        <v>0</v>
      </c>
      <c r="AI15" s="49">
        <v>0</v>
      </c>
      <c r="AJ15" s="51">
        <v>0</v>
      </c>
      <c r="AK15" s="245" t="s">
        <v>9</v>
      </c>
      <c r="AL15" s="245"/>
      <c r="AM15" s="246"/>
      <c r="AN15" s="52">
        <v>63300</v>
      </c>
      <c r="AO15" s="49">
        <v>55427.49</v>
      </c>
      <c r="AP15" s="49">
        <v>65495.17</v>
      </c>
      <c r="AQ15" s="51">
        <f t="shared" si="10"/>
        <v>118.16369458548456</v>
      </c>
      <c r="AR15" s="51">
        <f t="shared" si="11"/>
        <v>103.46788309636649</v>
      </c>
      <c r="AS15" s="52">
        <v>5400</v>
      </c>
      <c r="AT15" s="49">
        <v>31613.2</v>
      </c>
      <c r="AU15" s="49">
        <v>5856.36</v>
      </c>
      <c r="AV15" s="51">
        <f t="shared" si="14"/>
        <v>18.525046499563473</v>
      </c>
      <c r="AW15" s="51">
        <f t="shared" si="15"/>
        <v>108.4511111111111</v>
      </c>
      <c r="AX15" s="51"/>
      <c r="AY15" s="49">
        <v>22176.05</v>
      </c>
      <c r="AZ15" s="72"/>
      <c r="BA15" s="74"/>
      <c r="BB15" s="51"/>
      <c r="BC15" s="52">
        <v>17700</v>
      </c>
      <c r="BD15" s="49">
        <v>432.68</v>
      </c>
      <c r="BE15" s="49">
        <v>17768</v>
      </c>
      <c r="BF15" s="51">
        <f t="shared" si="16"/>
        <v>4106.499029305722</v>
      </c>
      <c r="BG15" s="51">
        <f t="shared" si="17"/>
        <v>100.38418079096046</v>
      </c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73"/>
      <c r="BX15" s="49"/>
      <c r="BY15" s="49"/>
      <c r="BZ15" s="51"/>
      <c r="CA15" s="51"/>
    </row>
    <row r="16" spans="1:79" s="24" customFormat="1" ht="26.25" customHeight="1">
      <c r="A16" s="234" t="s">
        <v>10</v>
      </c>
      <c r="B16" s="234"/>
      <c r="C16" s="235"/>
      <c r="D16" s="67">
        <f t="shared" si="12"/>
        <v>757675</v>
      </c>
      <c r="E16" s="68">
        <f>I16+N16+S16+X16+AC16+AP16+AU16+BE16+BO16+BY16</f>
        <v>800092.44</v>
      </c>
      <c r="F16" s="51">
        <f t="shared" si="0"/>
        <v>105.59836869370112</v>
      </c>
      <c r="G16" s="69">
        <v>132015</v>
      </c>
      <c r="H16" s="49">
        <v>125366.26</v>
      </c>
      <c r="I16" s="49">
        <v>139821.32</v>
      </c>
      <c r="J16" s="70">
        <f t="shared" si="1"/>
        <v>111.53026340579994</v>
      </c>
      <c r="K16" s="51">
        <f t="shared" si="2"/>
        <v>105.91320683255691</v>
      </c>
      <c r="L16" s="52">
        <v>77700</v>
      </c>
      <c r="M16" s="49">
        <v>42238.67</v>
      </c>
      <c r="N16" s="90">
        <v>77948.44</v>
      </c>
      <c r="O16" s="103">
        <f t="shared" si="3"/>
        <v>184.54283716793168</v>
      </c>
      <c r="P16" s="51">
        <f t="shared" si="4"/>
        <v>100.31974259974261</v>
      </c>
      <c r="Q16" s="52">
        <v>73550</v>
      </c>
      <c r="R16" s="71">
        <v>1774.6</v>
      </c>
      <c r="S16" s="49">
        <v>75516.17</v>
      </c>
      <c r="T16" s="51">
        <f t="shared" si="5"/>
        <v>4255.3910740448555</v>
      </c>
      <c r="U16" s="51">
        <f t="shared" si="13"/>
        <v>102.67324269204623</v>
      </c>
      <c r="V16" s="52">
        <v>371660</v>
      </c>
      <c r="W16" s="71">
        <v>322132.28</v>
      </c>
      <c r="X16" s="71">
        <v>383519.82</v>
      </c>
      <c r="Y16" s="51">
        <f>X16/W16*100</f>
        <v>119.05662481263907</v>
      </c>
      <c r="Z16" s="51">
        <f t="shared" si="7"/>
        <v>103.19104019803046</v>
      </c>
      <c r="AA16" s="52">
        <v>9550</v>
      </c>
      <c r="AB16" s="52">
        <v>8310</v>
      </c>
      <c r="AC16" s="52">
        <v>10450</v>
      </c>
      <c r="AD16" s="51">
        <f t="shared" si="8"/>
        <v>125.75210589651023</v>
      </c>
      <c r="AE16" s="51">
        <f t="shared" si="9"/>
        <v>109.42408376963351</v>
      </c>
      <c r="AF16" s="49">
        <v>0</v>
      </c>
      <c r="AG16" s="49">
        <v>184.17</v>
      </c>
      <c r="AH16" s="50"/>
      <c r="AI16" s="50"/>
      <c r="AJ16" s="51"/>
      <c r="AK16" s="245" t="s">
        <v>10</v>
      </c>
      <c r="AL16" s="245"/>
      <c r="AM16" s="246"/>
      <c r="AN16" s="52">
        <v>76600</v>
      </c>
      <c r="AO16" s="49">
        <v>65624.55</v>
      </c>
      <c r="AP16" s="49">
        <v>79347.09</v>
      </c>
      <c r="AQ16" s="51">
        <f t="shared" si="10"/>
        <v>120.91068053038076</v>
      </c>
      <c r="AR16" s="51">
        <f t="shared" si="11"/>
        <v>103.58627937336816</v>
      </c>
      <c r="AS16" s="52">
        <v>7550</v>
      </c>
      <c r="AT16" s="49">
        <v>11270.15</v>
      </c>
      <c r="AU16" s="49">
        <v>8066.63</v>
      </c>
      <c r="AV16" s="51">
        <f t="shared" si="14"/>
        <v>71.57517867996434</v>
      </c>
      <c r="AW16" s="51">
        <f t="shared" si="15"/>
        <v>106.84278145695365</v>
      </c>
      <c r="AX16" s="51"/>
      <c r="AY16" s="49">
        <v>7829.39</v>
      </c>
      <c r="AZ16" s="72"/>
      <c r="BA16" s="74"/>
      <c r="BB16" s="51"/>
      <c r="BC16" s="52">
        <v>9050</v>
      </c>
      <c r="BD16" s="49">
        <v>20825.73</v>
      </c>
      <c r="BE16" s="49">
        <v>10422.97</v>
      </c>
      <c r="BF16" s="51">
        <f t="shared" si="16"/>
        <v>50.04852170848273</v>
      </c>
      <c r="BG16" s="51">
        <f t="shared" si="17"/>
        <v>115.17093922651934</v>
      </c>
      <c r="BH16" s="51"/>
      <c r="BI16" s="51"/>
      <c r="BJ16" s="51"/>
      <c r="BK16" s="51"/>
      <c r="BL16" s="51"/>
      <c r="BM16" s="51"/>
      <c r="BN16" s="51"/>
      <c r="BO16" s="52">
        <v>15000</v>
      </c>
      <c r="BP16" s="51"/>
      <c r="BQ16" s="51"/>
      <c r="BR16" s="51"/>
      <c r="BS16" s="51"/>
      <c r="BT16" s="51"/>
      <c r="BU16" s="51"/>
      <c r="BV16" s="51"/>
      <c r="BW16" s="73"/>
      <c r="BX16" s="49"/>
      <c r="BY16" s="49"/>
      <c r="BZ16" s="51"/>
      <c r="CA16" s="51"/>
    </row>
    <row r="17" spans="1:79" s="24" customFormat="1" ht="24.75" customHeight="1">
      <c r="A17" s="234" t="s">
        <v>11</v>
      </c>
      <c r="B17" s="234"/>
      <c r="C17" s="235"/>
      <c r="D17" s="67">
        <f>G17+L17+Q17+V17+AA17+AF17+AN17+AS17+AX17+BC17+BW17+BH17</f>
        <v>6215900</v>
      </c>
      <c r="E17" s="68">
        <f>I17+N17+S17+X17+AP17+AU17+BE17+BJ17+BO17+BT17+BY17</f>
        <v>7731898.930000001</v>
      </c>
      <c r="F17" s="51">
        <f t="shared" si="0"/>
        <v>124.38904953425893</v>
      </c>
      <c r="G17" s="69">
        <v>3197333</v>
      </c>
      <c r="H17" s="49">
        <v>3117918.63</v>
      </c>
      <c r="I17" s="49">
        <v>3494621.01</v>
      </c>
      <c r="J17" s="70">
        <f t="shared" si="1"/>
        <v>112.0818541053459</v>
      </c>
      <c r="K17" s="51">
        <f t="shared" si="2"/>
        <v>109.29799961405334</v>
      </c>
      <c r="L17" s="52">
        <v>10000</v>
      </c>
      <c r="M17" s="49">
        <v>69614.46</v>
      </c>
      <c r="N17" s="90">
        <v>16296.19</v>
      </c>
      <c r="O17" s="103">
        <f t="shared" si="3"/>
        <v>23.40920262830452</v>
      </c>
      <c r="P17" s="51">
        <f t="shared" si="4"/>
        <v>162.9619</v>
      </c>
      <c r="Q17" s="52">
        <v>165100</v>
      </c>
      <c r="R17" s="49">
        <v>9722.62</v>
      </c>
      <c r="S17" s="49">
        <v>229969.62</v>
      </c>
      <c r="T17" s="51">
        <f t="shared" si="5"/>
        <v>2365.305030948448</v>
      </c>
      <c r="U17" s="51">
        <f t="shared" si="13"/>
        <v>139.29110841913993</v>
      </c>
      <c r="V17" s="52">
        <v>1049267</v>
      </c>
      <c r="W17" s="49">
        <v>1521406.66</v>
      </c>
      <c r="X17" s="49">
        <v>1930485.39</v>
      </c>
      <c r="Y17" s="51">
        <f t="shared" si="6"/>
        <v>126.88819109021121</v>
      </c>
      <c r="Z17" s="51">
        <f t="shared" si="7"/>
        <v>183.9841899154362</v>
      </c>
      <c r="AA17" s="52"/>
      <c r="AB17" s="52"/>
      <c r="AC17" s="52"/>
      <c r="AD17" s="51"/>
      <c r="AE17" s="51"/>
      <c r="AF17" s="49">
        <v>0</v>
      </c>
      <c r="AG17" s="49"/>
      <c r="AH17" s="50"/>
      <c r="AI17" s="50"/>
      <c r="AJ17" s="51"/>
      <c r="AK17" s="245" t="s">
        <v>11</v>
      </c>
      <c r="AL17" s="245"/>
      <c r="AM17" s="246"/>
      <c r="AN17" s="52">
        <v>189200</v>
      </c>
      <c r="AO17" s="49">
        <v>70516.35</v>
      </c>
      <c r="AP17" s="49">
        <v>213463.49</v>
      </c>
      <c r="AQ17" s="51">
        <f t="shared" si="10"/>
        <v>302.71488810750975</v>
      </c>
      <c r="AR17" s="51">
        <f t="shared" si="11"/>
        <v>112.82425475687103</v>
      </c>
      <c r="AS17" s="52">
        <v>228900</v>
      </c>
      <c r="AT17" s="49">
        <v>231025.39</v>
      </c>
      <c r="AU17" s="49">
        <v>351972.28</v>
      </c>
      <c r="AV17" s="51">
        <f t="shared" si="14"/>
        <v>152.35220682886847</v>
      </c>
      <c r="AW17" s="51">
        <f>AU17/AS17*100</f>
        <v>153.76683267802537</v>
      </c>
      <c r="AX17" s="51"/>
      <c r="AY17" s="49">
        <v>38751.67</v>
      </c>
      <c r="AZ17" s="72"/>
      <c r="BA17" s="68"/>
      <c r="BB17" s="51"/>
      <c r="BC17" s="52">
        <v>681100</v>
      </c>
      <c r="BD17" s="49">
        <v>526013.63</v>
      </c>
      <c r="BE17" s="49">
        <v>785690.95</v>
      </c>
      <c r="BF17" s="51">
        <f t="shared" si="16"/>
        <v>149.36703256149463</v>
      </c>
      <c r="BG17" s="51">
        <f t="shared" si="17"/>
        <v>115.35618117750697</v>
      </c>
      <c r="BH17" s="52">
        <v>695000</v>
      </c>
      <c r="BI17" s="52">
        <v>75000</v>
      </c>
      <c r="BJ17" s="52">
        <v>695000</v>
      </c>
      <c r="BK17" s="49">
        <f>BJ17/BI17*100</f>
        <v>926.6666666666667</v>
      </c>
      <c r="BL17" s="51">
        <f>BJ17/BH17*100</f>
        <v>100</v>
      </c>
      <c r="BM17" s="51"/>
      <c r="BN17" s="52">
        <v>20000</v>
      </c>
      <c r="BO17" s="52">
        <v>500</v>
      </c>
      <c r="BP17" s="51">
        <f>BO17/BN17*100</f>
        <v>2.5</v>
      </c>
      <c r="BQ17" s="51">
        <v>0</v>
      </c>
      <c r="BR17" s="51"/>
      <c r="BS17" s="51"/>
      <c r="BT17" s="52">
        <v>13900</v>
      </c>
      <c r="BU17" s="51"/>
      <c r="BV17" s="51"/>
      <c r="BW17" s="73"/>
      <c r="BX17" s="49"/>
      <c r="BY17" s="49"/>
      <c r="BZ17" s="51"/>
      <c r="CA17" s="51"/>
    </row>
    <row r="18" spans="1:79" s="24" customFormat="1" ht="27.75" customHeight="1">
      <c r="A18" s="234" t="s">
        <v>12</v>
      </c>
      <c r="B18" s="234"/>
      <c r="C18" s="235"/>
      <c r="D18" s="67">
        <f t="shared" si="12"/>
        <v>1586010</v>
      </c>
      <c r="E18" s="68">
        <f>I18+N18+S18+X18+AC18+AH18+AP18+BE18</f>
        <v>1929640.26</v>
      </c>
      <c r="F18" s="51">
        <f t="shared" si="0"/>
        <v>121.66633627782927</v>
      </c>
      <c r="G18" s="69">
        <v>582100</v>
      </c>
      <c r="H18" s="49">
        <v>484718.82</v>
      </c>
      <c r="I18" s="49">
        <v>606012.72</v>
      </c>
      <c r="J18" s="70">
        <f t="shared" si="1"/>
        <v>125.02355901922687</v>
      </c>
      <c r="K18" s="51">
        <f t="shared" si="2"/>
        <v>104.10800893317298</v>
      </c>
      <c r="L18" s="52">
        <v>260660</v>
      </c>
      <c r="M18" s="49">
        <v>149376.09</v>
      </c>
      <c r="N18" s="90">
        <v>269339.9</v>
      </c>
      <c r="O18" s="103">
        <f t="shared" si="3"/>
        <v>180.30991439125233</v>
      </c>
      <c r="P18" s="51">
        <f t="shared" si="4"/>
        <v>103.32997007596103</v>
      </c>
      <c r="Q18" s="52">
        <v>86000</v>
      </c>
      <c r="R18" s="49">
        <v>13208.89</v>
      </c>
      <c r="S18" s="49">
        <v>132433.48</v>
      </c>
      <c r="T18" s="51">
        <f t="shared" si="5"/>
        <v>1002.6086976271285</v>
      </c>
      <c r="U18" s="51">
        <f t="shared" si="13"/>
        <v>153.9924186046512</v>
      </c>
      <c r="V18" s="52">
        <v>486600</v>
      </c>
      <c r="W18" s="49">
        <v>594866.33</v>
      </c>
      <c r="X18" s="49">
        <v>728948.56</v>
      </c>
      <c r="Y18" s="51">
        <f t="shared" si="6"/>
        <v>122.53989228134665</v>
      </c>
      <c r="Z18" s="51">
        <f t="shared" si="7"/>
        <v>149.8044718454583</v>
      </c>
      <c r="AA18" s="52">
        <v>20000</v>
      </c>
      <c r="AB18" s="52">
        <v>37090</v>
      </c>
      <c r="AC18" s="52">
        <v>25930</v>
      </c>
      <c r="AD18" s="51">
        <f t="shared" si="8"/>
        <v>69.91102723105959</v>
      </c>
      <c r="AE18" s="51">
        <f t="shared" si="9"/>
        <v>129.65</v>
      </c>
      <c r="AF18" s="49">
        <v>0</v>
      </c>
      <c r="AG18" s="49"/>
      <c r="AH18" s="49">
        <v>-436.84</v>
      </c>
      <c r="AI18" s="79"/>
      <c r="AJ18" s="51"/>
      <c r="AK18" s="245" t="s">
        <v>12</v>
      </c>
      <c r="AL18" s="245"/>
      <c r="AM18" s="246"/>
      <c r="AN18" s="52">
        <v>121850</v>
      </c>
      <c r="AO18" s="49">
        <v>104650.08</v>
      </c>
      <c r="AP18" s="49">
        <v>138539.05</v>
      </c>
      <c r="AQ18" s="51">
        <f t="shared" si="10"/>
        <v>132.38312861299292</v>
      </c>
      <c r="AR18" s="51">
        <f t="shared" si="11"/>
        <v>113.69638900287238</v>
      </c>
      <c r="AS18" s="52">
        <v>0</v>
      </c>
      <c r="AT18" s="49">
        <v>3473.72</v>
      </c>
      <c r="AU18" s="50"/>
      <c r="AV18" s="51"/>
      <c r="AW18" s="51"/>
      <c r="AX18" s="51"/>
      <c r="AY18" s="49">
        <v>19149.17</v>
      </c>
      <c r="AZ18" s="49"/>
      <c r="BA18" s="105"/>
      <c r="BB18" s="51"/>
      <c r="BC18" s="52">
        <v>28800</v>
      </c>
      <c r="BD18" s="49">
        <v>2903</v>
      </c>
      <c r="BE18" s="49">
        <v>28873.39</v>
      </c>
      <c r="BF18" s="51">
        <f t="shared" si="16"/>
        <v>994.6052359627972</v>
      </c>
      <c r="BG18" s="51">
        <f t="shared" si="17"/>
        <v>100.2548263888889</v>
      </c>
      <c r="BH18" s="52"/>
      <c r="BI18" s="51"/>
      <c r="BJ18" s="52"/>
      <c r="BK18" s="49"/>
      <c r="BL18" s="51"/>
      <c r="BM18" s="51"/>
      <c r="BN18" s="51"/>
      <c r="BO18" s="52"/>
      <c r="BP18" s="51"/>
      <c r="BQ18" s="51"/>
      <c r="BR18" s="51"/>
      <c r="BS18" s="51"/>
      <c r="BT18" s="51"/>
      <c r="BU18" s="51"/>
      <c r="BV18" s="51"/>
      <c r="BW18" s="73"/>
      <c r="BX18" s="72"/>
      <c r="BY18" s="49"/>
      <c r="BZ18" s="51"/>
      <c r="CA18" s="51"/>
    </row>
    <row r="19" spans="1:79" s="26" customFormat="1" ht="24.75" customHeight="1">
      <c r="A19" s="232" t="s">
        <v>3</v>
      </c>
      <c r="B19" s="232"/>
      <c r="C19" s="233"/>
      <c r="D19" s="80">
        <f>G19+L19+Q19+V19+AA19+AF19+AN19+AS19+AX19+BC19+BW19+BH19</f>
        <v>13530403</v>
      </c>
      <c r="E19" s="81">
        <f>E10+E11+E12+E13+E14+E15+E16+E17+E18</f>
        <v>15894229.049999999</v>
      </c>
      <c r="F19" s="73">
        <f t="shared" si="0"/>
        <v>117.4704777825169</v>
      </c>
      <c r="G19" s="82">
        <f>G10+G11+G12+G13+G14+G15+G16+G17+G18</f>
        <v>5361488</v>
      </c>
      <c r="H19" s="83">
        <f>H10+H11+H12+H13+H14+H15+H16+H17+H18</f>
        <v>4869279.95</v>
      </c>
      <c r="I19" s="83">
        <f>I10+I11+I12+I13+I14+I15+I16+I17+I18</f>
        <v>5727884.56</v>
      </c>
      <c r="J19" s="84">
        <f t="shared" si="1"/>
        <v>117.63309193179579</v>
      </c>
      <c r="K19" s="73">
        <f t="shared" si="2"/>
        <v>106.833859555407</v>
      </c>
      <c r="L19" s="85">
        <f>L18+L17+L16+L15+L14+L13+L12+L11+L10</f>
        <v>600000</v>
      </c>
      <c r="M19" s="95">
        <f>M18+M17+M16+M15+M14+M12+M11+M13+M10</f>
        <v>593188.4400000002</v>
      </c>
      <c r="N19" s="92">
        <f>N18+N17+N16+N15+N14+N12+N11+N13+N10</f>
        <v>622012.08</v>
      </c>
      <c r="O19" s="104">
        <f t="shared" si="3"/>
        <v>104.85910345791629</v>
      </c>
      <c r="P19" s="73">
        <f t="shared" si="4"/>
        <v>103.66868</v>
      </c>
      <c r="Q19" s="72">
        <f>SUM(Q10:Q18)</f>
        <v>739580</v>
      </c>
      <c r="R19" s="86">
        <f>R10+R11+R12+R13+R14+R15+R16+R17+R18</f>
        <v>48692.58</v>
      </c>
      <c r="S19" s="87">
        <f>SUM(S10:S18)</f>
        <v>930686.42</v>
      </c>
      <c r="T19" s="73">
        <f t="shared" si="5"/>
        <v>1911.3516268803173</v>
      </c>
      <c r="U19" s="73">
        <f t="shared" si="13"/>
        <v>125.8398577571054</v>
      </c>
      <c r="V19" s="82">
        <f>SUM(V10:V18)</f>
        <v>3930325</v>
      </c>
      <c r="W19" s="86">
        <f>SUM(W10:W18)</f>
        <v>4808684.08</v>
      </c>
      <c r="X19" s="86">
        <f>SUM(X10:X18)</f>
        <v>5287236.65</v>
      </c>
      <c r="Y19" s="73">
        <f t="shared" si="6"/>
        <v>109.95184050435687</v>
      </c>
      <c r="Z19" s="73">
        <f t="shared" si="7"/>
        <v>134.52415894359882</v>
      </c>
      <c r="AA19" s="82">
        <f>AA10+AA11+AA12+AA13+AA14+AA15+AA16+AA17+AA18</f>
        <v>127860</v>
      </c>
      <c r="AB19" s="82">
        <f>AB10+AB11+AB12+AB13+AB14+AB15+AB16+AB17+AB18</f>
        <v>173750</v>
      </c>
      <c r="AC19" s="82">
        <f>AC10+AC11+AC12+AC13+AC14+AC15+AC16+AC17+AC18</f>
        <v>143350</v>
      </c>
      <c r="AD19" s="73">
        <f t="shared" si="8"/>
        <v>82.50359712230217</v>
      </c>
      <c r="AE19" s="73">
        <f t="shared" si="9"/>
        <v>112.11481307680276</v>
      </c>
      <c r="AF19" s="53">
        <v>0</v>
      </c>
      <c r="AG19" s="53">
        <f>SUM(AG10:AG18)</f>
        <v>2205.9</v>
      </c>
      <c r="AH19" s="53">
        <f>SUM(AH10:AH18)</f>
        <v>-147.14</v>
      </c>
      <c r="AI19" s="53">
        <f>AH19/AG19*100</f>
        <v>-6.670293304320231</v>
      </c>
      <c r="AJ19" s="73">
        <v>0</v>
      </c>
      <c r="AK19" s="244" t="s">
        <v>3</v>
      </c>
      <c r="AL19" s="244"/>
      <c r="AM19" s="244"/>
      <c r="AN19" s="82">
        <f>SUM(AN10:AN18)</f>
        <v>900000</v>
      </c>
      <c r="AO19" s="86">
        <f>SUM(AO10:AO18)</f>
        <v>717286.1799999999</v>
      </c>
      <c r="AP19" s="86">
        <f>SUM(AP10:AP18)</f>
        <v>1023887.97</v>
      </c>
      <c r="AQ19" s="73">
        <f t="shared" si="10"/>
        <v>142.74469501141093</v>
      </c>
      <c r="AR19" s="73">
        <f t="shared" si="11"/>
        <v>113.76532999999999</v>
      </c>
      <c r="AS19" s="88">
        <f>SUM(AS10:AS18)</f>
        <v>266700</v>
      </c>
      <c r="AT19" s="89">
        <f>SUM(AT10:AT18)</f>
        <v>318760.22</v>
      </c>
      <c r="AU19" s="89">
        <f>AU10+AU11+AU12+AU13+AU14+AU15+AU16+AU17+AU18</f>
        <v>392667.10000000003</v>
      </c>
      <c r="AV19" s="73">
        <f t="shared" si="14"/>
        <v>123.18572875875167</v>
      </c>
      <c r="AW19" s="73">
        <f t="shared" si="15"/>
        <v>147.23175853018373</v>
      </c>
      <c r="AX19" s="86">
        <f>AX10+AX11+AX12+AX13+AX14+AX15+AX16+AX17+AX18</f>
        <v>49600</v>
      </c>
      <c r="AY19" s="86">
        <f>AY10+AY11+AY12+AY13+AY14+AY15+AY16+AY17+AY18</f>
        <v>195512.46000000002</v>
      </c>
      <c r="AZ19" s="86">
        <f>SUM(AZ10:AZ18)</f>
        <v>54806.479999999996</v>
      </c>
      <c r="BA19" s="118">
        <f>AZ19/AY19*100</f>
        <v>28.032218509244878</v>
      </c>
      <c r="BB19" s="73">
        <f>AZ19/AX19*100</f>
        <v>110.49693548387096</v>
      </c>
      <c r="BC19" s="72">
        <f>SUM(BC10:BC18)</f>
        <v>856200</v>
      </c>
      <c r="BD19" s="86">
        <f>BD10+BD11+BD12+BD13+BD14+BD15+BD16+BD17+BD18</f>
        <v>611268.36</v>
      </c>
      <c r="BE19" s="86">
        <f>BE10+BE11+BE12+BE13+BE14+BE15+BE16+BE17+BE18</f>
        <v>980724.9299999999</v>
      </c>
      <c r="BF19" s="51">
        <f t="shared" si="16"/>
        <v>160.44097718390006</v>
      </c>
      <c r="BG19" s="51">
        <f t="shared" si="17"/>
        <v>114.5439067974772</v>
      </c>
      <c r="BH19" s="97">
        <f>SUM(BH10:BH18)</f>
        <v>698650</v>
      </c>
      <c r="BI19" s="97">
        <f>SUM(BI10:BI18)</f>
        <v>90252</v>
      </c>
      <c r="BJ19" s="97">
        <f>BJ11+BJ17</f>
        <v>698720</v>
      </c>
      <c r="BK19" s="87">
        <f>BJ19/BI19*100</f>
        <v>774.1878296325842</v>
      </c>
      <c r="BL19" s="84">
        <f>BL17</f>
        <v>100</v>
      </c>
      <c r="BM19" s="84"/>
      <c r="BN19" s="97">
        <f>BN17</f>
        <v>20000</v>
      </c>
      <c r="BO19" s="97">
        <f>SUM(BO10:BO18)</f>
        <v>18500</v>
      </c>
      <c r="BP19" s="84">
        <f>BO19/BN19*100</f>
        <v>92.5</v>
      </c>
      <c r="BQ19" s="84">
        <v>0</v>
      </c>
      <c r="BR19" s="84"/>
      <c r="BS19" s="84"/>
      <c r="BT19" s="97">
        <f>BT17</f>
        <v>13900</v>
      </c>
      <c r="BU19" s="84"/>
      <c r="BV19" s="84"/>
      <c r="BW19" s="84"/>
      <c r="BX19" s="86"/>
      <c r="BY19" s="86">
        <f>SUM(BY10:BY18)</f>
        <v>0</v>
      </c>
      <c r="BZ19" s="102"/>
      <c r="CA19" s="73"/>
    </row>
    <row r="20" spans="1:79" s="26" customFormat="1" ht="24.75" customHeight="1">
      <c r="A20" s="30"/>
      <c r="B20" s="30"/>
      <c r="C20" s="30"/>
      <c r="D20" s="31"/>
      <c r="E20" s="32"/>
      <c r="F20" s="33"/>
      <c r="G20" s="33"/>
      <c r="H20" s="34"/>
      <c r="I20" s="35"/>
      <c r="J20" s="35"/>
      <c r="K20" s="36"/>
      <c r="L20" s="36"/>
      <c r="M20" s="34"/>
      <c r="N20" s="37"/>
      <c r="O20" s="37"/>
      <c r="P20" s="36"/>
      <c r="Q20" s="36"/>
      <c r="R20" s="34"/>
      <c r="S20" s="35"/>
      <c r="T20" s="35"/>
      <c r="U20" s="36"/>
      <c r="V20" s="36"/>
      <c r="W20" s="34"/>
      <c r="X20" s="35"/>
      <c r="Y20" s="35"/>
      <c r="Z20" s="36"/>
      <c r="AA20" s="36"/>
      <c r="AB20" s="34"/>
      <c r="AC20" s="34"/>
      <c r="AD20" s="34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4"/>
      <c r="AP20" s="35"/>
      <c r="AQ20" s="35"/>
      <c r="AR20" s="36"/>
      <c r="AS20" s="36"/>
      <c r="AT20" s="38"/>
      <c r="AU20" s="38"/>
      <c r="AV20" s="39"/>
      <c r="AW20" s="36"/>
      <c r="AX20" s="36"/>
      <c r="AY20" s="34"/>
      <c r="AZ20" s="34"/>
      <c r="BA20" s="35"/>
      <c r="BB20" s="36"/>
      <c r="BC20" s="36"/>
      <c r="BD20" s="34"/>
      <c r="BE20" s="34"/>
      <c r="BF20" s="35"/>
      <c r="BG20" s="36"/>
      <c r="BH20" s="36"/>
      <c r="BI20" s="36"/>
      <c r="BJ20" s="98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4"/>
      <c r="BY20" s="34"/>
      <c r="BZ20" s="35"/>
      <c r="CA20" s="36"/>
    </row>
    <row r="21" spans="1:79" s="26" customFormat="1" ht="24.75" customHeight="1">
      <c r="A21" s="30"/>
      <c r="B21" s="30"/>
      <c r="C21" s="30"/>
      <c r="D21" s="31"/>
      <c r="E21" s="32"/>
      <c r="F21" s="33"/>
      <c r="G21" s="33"/>
      <c r="H21" s="34"/>
      <c r="I21" s="35"/>
      <c r="J21" s="35"/>
      <c r="K21" s="36"/>
      <c r="L21" s="36"/>
      <c r="M21" s="34"/>
      <c r="N21" s="37"/>
      <c r="O21" s="37"/>
      <c r="P21" s="36"/>
      <c r="Q21" s="36"/>
      <c r="R21" s="34"/>
      <c r="S21" s="35"/>
      <c r="T21" s="35"/>
      <c r="U21" s="36"/>
      <c r="V21" s="36"/>
      <c r="W21" s="34"/>
      <c r="X21" s="35"/>
      <c r="Y21" s="35"/>
      <c r="Z21" s="36"/>
      <c r="AA21" s="36"/>
      <c r="AB21" s="34"/>
      <c r="AC21" s="34"/>
      <c r="AD21" s="34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4"/>
      <c r="AP21" s="35"/>
      <c r="AQ21" s="35"/>
      <c r="AR21" s="36"/>
      <c r="AS21" s="36"/>
      <c r="AT21" s="38"/>
      <c r="AU21" s="38"/>
      <c r="AV21" s="39"/>
      <c r="AW21" s="36"/>
      <c r="AX21" s="36"/>
      <c r="AY21" s="34"/>
      <c r="AZ21" s="34"/>
      <c r="BA21" s="35"/>
      <c r="BB21" s="36"/>
      <c r="BC21" s="36"/>
      <c r="BD21" s="34"/>
      <c r="BE21" s="34"/>
      <c r="BF21" s="35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4"/>
      <c r="BY21" s="34"/>
      <c r="BZ21" s="35"/>
      <c r="CA21" s="36"/>
    </row>
    <row r="22" spans="9:10" ht="12.75">
      <c r="I22" s="40"/>
      <c r="J22" s="40"/>
    </row>
  </sheetData>
  <sheetProtection/>
  <mergeCells count="83">
    <mergeCell ref="AS7:AW7"/>
    <mergeCell ref="BI8:BJ8"/>
    <mergeCell ref="AK11:AM11"/>
    <mergeCell ref="AV8:AW8"/>
    <mergeCell ref="BH7:BL7"/>
    <mergeCell ref="BH8:BH9"/>
    <mergeCell ref="AK16:AM16"/>
    <mergeCell ref="BK8:BL8"/>
    <mergeCell ref="AN8:AN9"/>
    <mergeCell ref="AQ8:AR8"/>
    <mergeCell ref="AS8:AS9"/>
    <mergeCell ref="AX8:AX9"/>
    <mergeCell ref="AY8:AZ8"/>
    <mergeCell ref="BA8:BB8"/>
    <mergeCell ref="BC8:BC9"/>
    <mergeCell ref="BR7:BV7"/>
    <mergeCell ref="BX8:BY8"/>
    <mergeCell ref="BR8:BR9"/>
    <mergeCell ref="BS8:BT8"/>
    <mergeCell ref="BU8:BV8"/>
    <mergeCell ref="BW8:BW9"/>
    <mergeCell ref="G6:CA6"/>
    <mergeCell ref="BC7:BG7"/>
    <mergeCell ref="BZ8:CA8"/>
    <mergeCell ref="T8:U8"/>
    <mergeCell ref="BD8:BE8"/>
    <mergeCell ref="BF8:BG8"/>
    <mergeCell ref="BW7:CA7"/>
    <mergeCell ref="AX7:BB7"/>
    <mergeCell ref="AT8:AU8"/>
    <mergeCell ref="AF7:AJ7"/>
    <mergeCell ref="H8:I8"/>
    <mergeCell ref="AO8:AP8"/>
    <mergeCell ref="V7:Z7"/>
    <mergeCell ref="AA7:AE7"/>
    <mergeCell ref="G7:K7"/>
    <mergeCell ref="L7:P7"/>
    <mergeCell ref="Q7:U7"/>
    <mergeCell ref="AF8:AF9"/>
    <mergeCell ref="AG8:AH8"/>
    <mergeCell ref="AN7:AR7"/>
    <mergeCell ref="E8:E9"/>
    <mergeCell ref="A11:C11"/>
    <mergeCell ref="A3:AR3"/>
    <mergeCell ref="A6:C9"/>
    <mergeCell ref="D6:F7"/>
    <mergeCell ref="AK7:AM9"/>
    <mergeCell ref="G8:G9"/>
    <mergeCell ref="D8:D9"/>
    <mergeCell ref="J8:K8"/>
    <mergeCell ref="Y8:Z8"/>
    <mergeCell ref="R8:S8"/>
    <mergeCell ref="AB8:AC8"/>
    <mergeCell ref="AK19:AM19"/>
    <mergeCell ref="AK12:AM12"/>
    <mergeCell ref="AK13:AM13"/>
    <mergeCell ref="AK14:AM14"/>
    <mergeCell ref="AK15:AM15"/>
    <mergeCell ref="AK10:AM10"/>
    <mergeCell ref="AK17:AM17"/>
    <mergeCell ref="AK18:AM18"/>
    <mergeCell ref="AI8:AJ8"/>
    <mergeCell ref="A10:C10"/>
    <mergeCell ref="AA8:AA9"/>
    <mergeCell ref="Q8:Q9"/>
    <mergeCell ref="L8:L9"/>
    <mergeCell ref="M8:N8"/>
    <mergeCell ref="AD8:AE8"/>
    <mergeCell ref="W8:X8"/>
    <mergeCell ref="V8:V9"/>
    <mergeCell ref="O8:P8"/>
    <mergeCell ref="A19:C19"/>
    <mergeCell ref="A16:C16"/>
    <mergeCell ref="A12:C12"/>
    <mergeCell ref="A13:C13"/>
    <mergeCell ref="A14:C14"/>
    <mergeCell ref="A17:C17"/>
    <mergeCell ref="A18:C18"/>
    <mergeCell ref="A15:C15"/>
    <mergeCell ref="BM7:BQ7"/>
    <mergeCell ref="BN8:BO8"/>
    <mergeCell ref="BP8:BQ8"/>
    <mergeCell ref="BM8:BM9"/>
  </mergeCells>
  <printOptions/>
  <pageMargins left="0" right="0" top="0.7874015748031497" bottom="0.7874015748031497" header="0.5118110236220472" footer="0.5118110236220472"/>
  <pageSetup horizontalDpi="600" verticalDpi="600" orientation="landscape" paperSize="9" scale="50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3" sqref="G23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0.25390625" style="0" customWidth="1"/>
    <col min="5" max="5" width="10.875" style="0" customWidth="1"/>
    <col min="6" max="6" width="25.125" style="0" customWidth="1"/>
    <col min="7" max="7" width="12.75390625" style="0" customWidth="1"/>
    <col min="8" max="8" width="12.25390625" style="0" customWidth="1"/>
    <col min="9" max="9" width="12.375" style="0" customWidth="1"/>
    <col min="10" max="10" width="9.25390625" style="0" customWidth="1"/>
    <col min="11" max="11" width="11.75390625" style="0" customWidth="1"/>
  </cols>
  <sheetData>
    <row r="1" spans="4:11" ht="12.75">
      <c r="D1" s="4"/>
      <c r="E1" s="3"/>
      <c r="F1" s="4"/>
      <c r="G1" s="4"/>
      <c r="H1" s="5"/>
      <c r="I1" s="5"/>
      <c r="J1" s="4"/>
      <c r="K1" s="4"/>
    </row>
    <row r="2" spans="1:11" ht="17.25" customHeight="1">
      <c r="A2" s="281" t="s">
        <v>84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1"/>
      <c r="B3" s="1"/>
      <c r="C3" s="1"/>
      <c r="D3" s="6"/>
      <c r="E3" s="7"/>
      <c r="F3" s="6"/>
      <c r="G3" s="6"/>
      <c r="H3" s="8"/>
      <c r="I3" s="8"/>
      <c r="J3" s="6"/>
      <c r="K3" s="6"/>
    </row>
    <row r="4" spans="1:11" ht="14.25" customHeight="1">
      <c r="A4" s="276"/>
      <c r="B4" s="276"/>
      <c r="C4" s="276"/>
      <c r="D4" s="276"/>
      <c r="E4" s="276"/>
      <c r="F4" s="276"/>
      <c r="G4" s="282" t="s">
        <v>71</v>
      </c>
      <c r="H4" s="161" t="s">
        <v>20</v>
      </c>
      <c r="I4" s="161"/>
      <c r="J4" s="161" t="s">
        <v>21</v>
      </c>
      <c r="K4" s="161"/>
    </row>
    <row r="5" spans="1:11" ht="36.75" customHeight="1">
      <c r="A5" s="276"/>
      <c r="B5" s="276"/>
      <c r="C5" s="276"/>
      <c r="D5" s="276"/>
      <c r="E5" s="276"/>
      <c r="F5" s="276"/>
      <c r="G5" s="161"/>
      <c r="H5" s="12" t="s">
        <v>79</v>
      </c>
      <c r="I5" s="60" t="s">
        <v>80</v>
      </c>
      <c r="J5" s="60" t="s">
        <v>81</v>
      </c>
      <c r="K5" s="60" t="s">
        <v>82</v>
      </c>
    </row>
    <row r="6" spans="1:11" ht="18" customHeight="1">
      <c r="A6" s="280" t="s">
        <v>72</v>
      </c>
      <c r="B6" s="280"/>
      <c r="C6" s="280"/>
      <c r="D6" s="280"/>
      <c r="E6" s="280"/>
      <c r="F6" s="280"/>
      <c r="G6" s="119">
        <f>SUM(G7:G14)</f>
        <v>54500753</v>
      </c>
      <c r="H6" s="119">
        <f>H7+H8+H9+H10+H11+H12+H13+H14</f>
        <v>50738279.349999994</v>
      </c>
      <c r="I6" s="119">
        <f>I7+I8+I9+I10+I11+I12+I13+I14</f>
        <v>58935116.15</v>
      </c>
      <c r="J6" s="120">
        <f aca="true" t="shared" si="0" ref="J6:J17">I6/H6*100</f>
        <v>116.15513356977883</v>
      </c>
      <c r="K6" s="120">
        <f aca="true" t="shared" si="1" ref="K6:K13">I6/G6*100</f>
        <v>108.13633373102203</v>
      </c>
    </row>
    <row r="7" spans="1:11" ht="15" customHeight="1">
      <c r="A7" s="277" t="s">
        <v>34</v>
      </c>
      <c r="B7" s="277"/>
      <c r="C7" s="277"/>
      <c r="D7" s="277"/>
      <c r="E7" s="277"/>
      <c r="F7" s="277"/>
      <c r="G7" s="59">
        <v>40346988</v>
      </c>
      <c r="H7" s="115">
        <v>35566547.69</v>
      </c>
      <c r="I7" s="27">
        <v>43113115.98</v>
      </c>
      <c r="J7" s="61">
        <f t="shared" si="0"/>
        <v>121.21816364010446</v>
      </c>
      <c r="K7" s="61">
        <f t="shared" si="1"/>
        <v>106.8558475294364</v>
      </c>
    </row>
    <row r="8" spans="1:11" ht="15.75" customHeight="1">
      <c r="A8" s="277" t="s">
        <v>35</v>
      </c>
      <c r="B8" s="277"/>
      <c r="C8" s="277"/>
      <c r="D8" s="277"/>
      <c r="E8" s="277"/>
      <c r="F8" s="277"/>
      <c r="G8" s="59">
        <v>7100000</v>
      </c>
      <c r="H8" s="116">
        <v>6545544.78</v>
      </c>
      <c r="I8" s="27">
        <v>7135935.67</v>
      </c>
      <c r="J8" s="61">
        <f t="shared" si="0"/>
        <v>109.0197364748607</v>
      </c>
      <c r="K8" s="61">
        <f t="shared" si="1"/>
        <v>100.5061361971831</v>
      </c>
    </row>
    <row r="9" spans="1:11" ht="15.75" customHeight="1">
      <c r="A9" s="277" t="s">
        <v>13</v>
      </c>
      <c r="B9" s="277"/>
      <c r="C9" s="277"/>
      <c r="D9" s="277"/>
      <c r="E9" s="277"/>
      <c r="F9" s="277"/>
      <c r="G9" s="59">
        <v>1200000</v>
      </c>
      <c r="H9" s="116">
        <v>1186376.9</v>
      </c>
      <c r="I9" s="27">
        <v>1244023.96</v>
      </c>
      <c r="J9" s="61">
        <f t="shared" si="0"/>
        <v>104.85908483214736</v>
      </c>
      <c r="K9" s="61">
        <f t="shared" si="1"/>
        <v>103.66866333333333</v>
      </c>
    </row>
    <row r="10" spans="1:11" ht="14.25" customHeight="1">
      <c r="A10" s="277" t="s">
        <v>69</v>
      </c>
      <c r="B10" s="277"/>
      <c r="C10" s="277"/>
      <c r="D10" s="277"/>
      <c r="E10" s="277"/>
      <c r="F10" s="277"/>
      <c r="G10" s="59">
        <v>739580</v>
      </c>
      <c r="H10" s="116">
        <v>48692.58</v>
      </c>
      <c r="I10" s="141">
        <v>930686.42</v>
      </c>
      <c r="J10" s="61">
        <f t="shared" si="0"/>
        <v>1911.3516268803173</v>
      </c>
      <c r="K10" s="61">
        <f t="shared" si="1"/>
        <v>125.8398577571054</v>
      </c>
    </row>
    <row r="11" spans="1:11" ht="15" customHeight="1">
      <c r="A11" s="277" t="s">
        <v>68</v>
      </c>
      <c r="B11" s="277"/>
      <c r="C11" s="277"/>
      <c r="D11" s="277"/>
      <c r="E11" s="277"/>
      <c r="F11" s="277"/>
      <c r="G11" s="59">
        <v>3930325</v>
      </c>
      <c r="H11" s="115">
        <v>4808684.08</v>
      </c>
      <c r="I11" s="27">
        <v>5287236.65</v>
      </c>
      <c r="J11" s="61">
        <f t="shared" si="0"/>
        <v>109.95184050435687</v>
      </c>
      <c r="K11" s="61">
        <f t="shared" si="1"/>
        <v>134.52415894359882</v>
      </c>
    </row>
    <row r="12" spans="1:11" ht="15" customHeight="1">
      <c r="A12" s="277" t="s">
        <v>36</v>
      </c>
      <c r="B12" s="277"/>
      <c r="C12" s="277"/>
      <c r="D12" s="277"/>
      <c r="E12" s="277"/>
      <c r="F12" s="277"/>
      <c r="G12" s="59">
        <v>340500</v>
      </c>
      <c r="H12" s="116">
        <v>257960.6</v>
      </c>
      <c r="I12" s="27">
        <v>348911</v>
      </c>
      <c r="J12" s="61">
        <f t="shared" si="0"/>
        <v>135.25747730467367</v>
      </c>
      <c r="K12" s="61">
        <f t="shared" si="1"/>
        <v>102.47019089574157</v>
      </c>
    </row>
    <row r="13" spans="1:11" ht="15.75" customHeight="1">
      <c r="A13" s="277" t="s">
        <v>37</v>
      </c>
      <c r="B13" s="277"/>
      <c r="C13" s="277"/>
      <c r="D13" s="277"/>
      <c r="E13" s="277"/>
      <c r="F13" s="277"/>
      <c r="G13" s="59">
        <v>843360</v>
      </c>
      <c r="H13" s="116">
        <v>2309064.6</v>
      </c>
      <c r="I13" s="27">
        <v>865117.41</v>
      </c>
      <c r="J13" s="61">
        <f t="shared" si="0"/>
        <v>37.46614148430494</v>
      </c>
      <c r="K13" s="61">
        <f t="shared" si="1"/>
        <v>102.5798484632897</v>
      </c>
    </row>
    <row r="14" spans="1:11" ht="14.25" customHeight="1">
      <c r="A14" s="277" t="s">
        <v>41</v>
      </c>
      <c r="B14" s="278"/>
      <c r="C14" s="278"/>
      <c r="D14" s="278"/>
      <c r="E14" s="278"/>
      <c r="F14" s="278"/>
      <c r="G14" s="59">
        <v>0</v>
      </c>
      <c r="H14" s="116">
        <v>15408.12</v>
      </c>
      <c r="I14" s="27">
        <v>10089.06</v>
      </c>
      <c r="J14" s="61">
        <f t="shared" si="0"/>
        <v>65.47885141081456</v>
      </c>
      <c r="K14" s="61">
        <v>0</v>
      </c>
    </row>
    <row r="15" spans="1:11" ht="14.25" customHeight="1">
      <c r="A15" s="280" t="s">
        <v>73</v>
      </c>
      <c r="B15" s="280"/>
      <c r="C15" s="280"/>
      <c r="D15" s="280"/>
      <c r="E15" s="280"/>
      <c r="F15" s="280"/>
      <c r="G15" s="119">
        <f>SUM(G16:G28)</f>
        <v>7755319.59</v>
      </c>
      <c r="H15" s="119">
        <f>H16+H17+H18+H19+H20+H23+H24+H25+H26+H28</f>
        <v>7325057.72</v>
      </c>
      <c r="I15" s="119">
        <f>I16+I17+I18+I19+I20+I21+I22+I23+I24+I25+I26+I27+I28</f>
        <v>8760988.83</v>
      </c>
      <c r="J15" s="120">
        <f t="shared" si="0"/>
        <v>119.60300061635556</v>
      </c>
      <c r="K15" s="120">
        <f>I15/G15*100</f>
        <v>112.96747643123241</v>
      </c>
    </row>
    <row r="16" spans="1:11" ht="15.75" customHeight="1">
      <c r="A16" s="277" t="s">
        <v>48</v>
      </c>
      <c r="B16" s="277"/>
      <c r="C16" s="277"/>
      <c r="D16" s="277"/>
      <c r="E16" s="277"/>
      <c r="F16" s="277"/>
      <c r="G16" s="59">
        <v>1800000</v>
      </c>
      <c r="H16" s="116">
        <v>1434571.68</v>
      </c>
      <c r="I16" s="27">
        <v>2047775.27</v>
      </c>
      <c r="J16" s="61">
        <f t="shared" si="0"/>
        <v>142.7447159698566</v>
      </c>
      <c r="K16" s="61">
        <f>I16/G16*100</f>
        <v>113.76529277777779</v>
      </c>
    </row>
    <row r="17" spans="1:11" ht="17.25" customHeight="1">
      <c r="A17" s="277" t="s">
        <v>47</v>
      </c>
      <c r="B17" s="277"/>
      <c r="C17" s="277"/>
      <c r="D17" s="277"/>
      <c r="E17" s="277"/>
      <c r="F17" s="277"/>
      <c r="G17" s="59">
        <v>250400</v>
      </c>
      <c r="H17" s="116">
        <v>261052.75</v>
      </c>
      <c r="I17" s="27">
        <v>262302.06</v>
      </c>
      <c r="J17" s="61">
        <f t="shared" si="0"/>
        <v>100.47856611355368</v>
      </c>
      <c r="K17" s="61">
        <f>I17/G17*100</f>
        <v>104.75321884984025</v>
      </c>
    </row>
    <row r="18" spans="1:11" ht="25.5" customHeight="1">
      <c r="A18" s="274" t="s">
        <v>62</v>
      </c>
      <c r="B18" s="279"/>
      <c r="C18" s="279"/>
      <c r="D18" s="279"/>
      <c r="E18" s="279"/>
      <c r="F18" s="279"/>
      <c r="G18" s="59">
        <v>45100</v>
      </c>
      <c r="H18" s="117">
        <v>113906</v>
      </c>
      <c r="I18" s="27">
        <v>46461</v>
      </c>
      <c r="J18" s="61">
        <f aca="true" t="shared" si="2" ref="J18:J26">I18/H18*100</f>
        <v>40.78889610731656</v>
      </c>
      <c r="K18" s="61">
        <f>I18/G18*100</f>
        <v>103.01773835920179</v>
      </c>
    </row>
    <row r="19" spans="1:11" ht="17.25" customHeight="1">
      <c r="A19" s="274" t="s">
        <v>63</v>
      </c>
      <c r="B19" s="274"/>
      <c r="C19" s="274"/>
      <c r="D19" s="274"/>
      <c r="E19" s="274"/>
      <c r="F19" s="274"/>
      <c r="G19" s="59">
        <v>188500</v>
      </c>
      <c r="H19" s="117">
        <v>169000</v>
      </c>
      <c r="I19" s="27">
        <v>303500</v>
      </c>
      <c r="J19" s="61">
        <f t="shared" si="2"/>
        <v>179.58579881656803</v>
      </c>
      <c r="K19" s="61">
        <f>I19/G19*100</f>
        <v>161.0079575596817</v>
      </c>
    </row>
    <row r="20" spans="1:11" ht="16.5" customHeight="1">
      <c r="A20" s="277" t="s">
        <v>38</v>
      </c>
      <c r="B20" s="277"/>
      <c r="C20" s="277"/>
      <c r="D20" s="277"/>
      <c r="E20" s="277"/>
      <c r="F20" s="277"/>
      <c r="G20" s="59">
        <v>558000</v>
      </c>
      <c r="H20" s="115">
        <v>544160.03</v>
      </c>
      <c r="I20" s="27">
        <v>587019.29</v>
      </c>
      <c r="J20" s="61">
        <f t="shared" si="2"/>
        <v>107.87622347051105</v>
      </c>
      <c r="K20" s="61">
        <f aca="true" t="shared" si="3" ref="K20:K26">I20/G20*100</f>
        <v>105.20058960573478</v>
      </c>
    </row>
    <row r="21" spans="1:11" ht="17.25" customHeight="1">
      <c r="A21" s="277" t="s">
        <v>53</v>
      </c>
      <c r="B21" s="278"/>
      <c r="C21" s="278"/>
      <c r="D21" s="278"/>
      <c r="E21" s="278"/>
      <c r="F21" s="278"/>
      <c r="G21" s="59"/>
      <c r="H21" s="115">
        <v>0</v>
      </c>
      <c r="I21" s="27">
        <v>600</v>
      </c>
      <c r="J21" s="61"/>
      <c r="K21" s="61"/>
    </row>
    <row r="22" spans="1:11" ht="23.25" customHeight="1">
      <c r="A22" s="221" t="s">
        <v>87</v>
      </c>
      <c r="B22" s="222"/>
      <c r="C22" s="222"/>
      <c r="D22" s="222"/>
      <c r="E22" s="222"/>
      <c r="F22" s="223"/>
      <c r="G22" s="44">
        <v>40000</v>
      </c>
      <c r="H22" s="27"/>
      <c r="I22" s="61">
        <v>50427.58</v>
      </c>
      <c r="J22" s="61"/>
      <c r="K22" s="61">
        <f>I22/G22*100</f>
        <v>126.06895</v>
      </c>
    </row>
    <row r="23" spans="1:11" ht="17.25" customHeight="1">
      <c r="A23" s="274" t="s">
        <v>67</v>
      </c>
      <c r="B23" s="279"/>
      <c r="C23" s="279"/>
      <c r="D23" s="279"/>
      <c r="E23" s="279"/>
      <c r="F23" s="279"/>
      <c r="G23" s="44">
        <v>94769.59</v>
      </c>
      <c r="H23" s="117">
        <v>232236.35</v>
      </c>
      <c r="I23" s="27">
        <v>100512.05</v>
      </c>
      <c r="J23" s="61">
        <f t="shared" si="2"/>
        <v>43.28006791357167</v>
      </c>
      <c r="K23" s="61">
        <f t="shared" si="3"/>
        <v>106.05939099240591</v>
      </c>
    </row>
    <row r="24" spans="1:11" ht="14.25" customHeight="1">
      <c r="A24" s="277" t="s">
        <v>39</v>
      </c>
      <c r="B24" s="277"/>
      <c r="C24" s="277"/>
      <c r="D24" s="277"/>
      <c r="E24" s="277"/>
      <c r="F24" s="277"/>
      <c r="G24" s="59">
        <v>1798650</v>
      </c>
      <c r="H24" s="116">
        <v>1254202</v>
      </c>
      <c r="I24" s="27">
        <v>1973385</v>
      </c>
      <c r="J24" s="61">
        <f t="shared" si="2"/>
        <v>157.3418795377459</v>
      </c>
      <c r="K24" s="61">
        <f t="shared" si="3"/>
        <v>109.71478608956717</v>
      </c>
    </row>
    <row r="25" spans="1:11" ht="14.25" customHeight="1">
      <c r="A25" s="277" t="s">
        <v>49</v>
      </c>
      <c r="B25" s="277"/>
      <c r="C25" s="277"/>
      <c r="D25" s="277"/>
      <c r="E25" s="277"/>
      <c r="F25" s="277"/>
      <c r="G25" s="59">
        <v>1820400</v>
      </c>
      <c r="H25" s="116">
        <v>1213762.66</v>
      </c>
      <c r="I25" s="27">
        <v>2092559.83</v>
      </c>
      <c r="J25" s="61">
        <f t="shared" si="2"/>
        <v>172.40271916092723</v>
      </c>
      <c r="K25" s="61">
        <f t="shared" si="3"/>
        <v>114.95055097780708</v>
      </c>
    </row>
    <row r="26" spans="1:11" ht="15" customHeight="1">
      <c r="A26" s="277" t="s">
        <v>40</v>
      </c>
      <c r="B26" s="277"/>
      <c r="C26" s="277"/>
      <c r="D26" s="277"/>
      <c r="E26" s="277"/>
      <c r="F26" s="277"/>
      <c r="G26" s="59">
        <v>1159500</v>
      </c>
      <c r="H26" s="116">
        <v>2094966.25</v>
      </c>
      <c r="I26" s="27">
        <v>1282046.75</v>
      </c>
      <c r="J26" s="61">
        <f t="shared" si="2"/>
        <v>61.19653478904493</v>
      </c>
      <c r="K26" s="61">
        <f t="shared" si="3"/>
        <v>110.56893057352306</v>
      </c>
    </row>
    <row r="27" spans="1:11" ht="15" customHeight="1">
      <c r="A27" s="274" t="s">
        <v>54</v>
      </c>
      <c r="B27" s="274"/>
      <c r="C27" s="274"/>
      <c r="D27" s="274"/>
      <c r="E27" s="274"/>
      <c r="F27" s="274"/>
      <c r="G27" s="59"/>
      <c r="H27" s="116">
        <v>0</v>
      </c>
      <c r="I27" s="27">
        <v>0</v>
      </c>
      <c r="J27" s="61"/>
      <c r="K27" s="61">
        <v>0</v>
      </c>
    </row>
    <row r="28" spans="1:11" ht="15.75" customHeight="1">
      <c r="A28" s="274" t="s">
        <v>76</v>
      </c>
      <c r="B28" s="274"/>
      <c r="C28" s="274"/>
      <c r="D28" s="274"/>
      <c r="E28" s="274"/>
      <c r="F28" s="274"/>
      <c r="G28" s="59">
        <v>0</v>
      </c>
      <c r="H28" s="66">
        <v>7200</v>
      </c>
      <c r="I28" s="27">
        <v>14400</v>
      </c>
      <c r="J28" s="61">
        <f>I28/H28*100</f>
        <v>200</v>
      </c>
      <c r="K28" s="61">
        <v>0</v>
      </c>
    </row>
    <row r="29" spans="1:11" ht="15" customHeight="1">
      <c r="A29" s="275" t="s">
        <v>75</v>
      </c>
      <c r="B29" s="275"/>
      <c r="C29" s="275"/>
      <c r="D29" s="275"/>
      <c r="E29" s="275"/>
      <c r="F29" s="275"/>
      <c r="G29" s="45">
        <f>G6+G15</f>
        <v>62256072.59</v>
      </c>
      <c r="H29" s="28">
        <f>H6+H15</f>
        <v>58063337.06999999</v>
      </c>
      <c r="I29" s="28">
        <f>I6+I15</f>
        <v>67696104.98</v>
      </c>
      <c r="J29" s="29">
        <f>I29/H29*100</f>
        <v>116.59010383503612</v>
      </c>
      <c r="K29" s="29">
        <f>I29/G29*100</f>
        <v>108.73815543397099</v>
      </c>
    </row>
  </sheetData>
  <sheetProtection/>
  <mergeCells count="29">
    <mergeCell ref="A9:F9"/>
    <mergeCell ref="A7:F7"/>
    <mergeCell ref="A20:F20"/>
    <mergeCell ref="A16:F16"/>
    <mergeCell ref="A8:F8"/>
    <mergeCell ref="A12:F12"/>
    <mergeCell ref="A15:F15"/>
    <mergeCell ref="A13:F13"/>
    <mergeCell ref="A14:F14"/>
    <mergeCell ref="A24:F24"/>
    <mergeCell ref="A25:F25"/>
    <mergeCell ref="A17:F17"/>
    <mergeCell ref="A18:F18"/>
    <mergeCell ref="A19:F19"/>
    <mergeCell ref="A22:F22"/>
    <mergeCell ref="A2:K2"/>
    <mergeCell ref="G4:G5"/>
    <mergeCell ref="H4:I4"/>
    <mergeCell ref="J4:K4"/>
    <mergeCell ref="A28:F28"/>
    <mergeCell ref="A29:F29"/>
    <mergeCell ref="A4:F5"/>
    <mergeCell ref="A11:F11"/>
    <mergeCell ref="A10:F10"/>
    <mergeCell ref="A21:F21"/>
    <mergeCell ref="A23:F23"/>
    <mergeCell ref="A27:F27"/>
    <mergeCell ref="A6:F6"/>
    <mergeCell ref="A26:F2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2013-01-11T12:50:41Z</cp:lastPrinted>
  <dcterms:created xsi:type="dcterms:W3CDTF">2006-06-07T06:53:09Z</dcterms:created>
  <dcterms:modified xsi:type="dcterms:W3CDTF">2013-01-22T12:29:14Z</dcterms:modified>
  <cp:category/>
  <cp:version/>
  <cp:contentType/>
  <cp:contentStatus/>
</cp:coreProperties>
</file>