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<sst xmlns="http://schemas.openxmlformats.org/spreadsheetml/2006/main" count="228" uniqueCount="87">
  <si>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</si>
  <si>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</si>
  <si>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</si>
  <si>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</si>
  <si>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</si>
  <si>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</si>
  <si>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</si>
  <si>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</si>
  <si>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</si>
  <si>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</si>
  <si>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</si>
  <si>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</si>
  <si>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</si>
  <si>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</si>
  <si>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</si>
  <si>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</si>
  <si>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</si>
  <si>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</si>
  <si>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</si>
  <si>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</si>
  <si>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</si>
  <si>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</si>
  <si>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</si>
  <si>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</si>
  <si>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</si>
  <si>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</si>
  <si>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</si>
  <si>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</si>
  <si>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</si>
  <si>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</si>
  <si>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</si>
  <si>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</si>
  <si>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</si>
  <si>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</si>
  <si>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</si>
  <si>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</si>
  <si>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</si>
  <si>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</si>
  <si>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</si>
  <si>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</si>
  <si>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</si>
  <si>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</si>
  <si>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</si>
  <si>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</si>
  <si>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</si>
  <si>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</si>
  <si>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</si>
  <si>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</si>
  <si>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</si>
  <si>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</si>
  <si>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</si>
  <si>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</si>
  <si>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</si>
  <si>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</si>
  <si>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</si>
  <si>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</si>
  <si>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</si>
  <si>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</si>
  <si>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</si>
  <si>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</si>
  <si>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</si>
  <si>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</si>
  <si>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</si>
  <si>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</si>
  <si>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Доходы от реализации иного имущества, находящихся в собственности поселений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</si>
  <si>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</si>
  <si>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</si>
  <si>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</si>
  <si>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</si>
  <si>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</si>
  <si>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назначено     на 2012 год</t>
  </si>
  <si>
    <t>Факт за 2011 год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</si>
  <si>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</si>
  <si>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</si>
  <si>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</si>
  <si>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</si>
  <si>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</si>
  <si>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</si>
  <si>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</si>
  <si>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Исполнение бюджета Яльчикского района по состоянию на 01.10.2012 (Бюджетные средства)</t>
  </si>
  <si>
    <t>Исполнение консолидированного бюджета Яльчикского района по налоговым и неналоговым доходам  на 01.10.2012г.</t>
  </si>
  <si>
    <t>на 01.10.2011</t>
  </si>
  <si>
    <t>на 01.10.2012</t>
  </si>
  <si>
    <t>01.10.2012 к плановым назчениям</t>
  </si>
  <si>
    <t>01.10.2012/01.10.2011</t>
  </si>
  <si>
    <t xml:space="preserve">Исполнение налоговых и неналоговых доходов бюджетов сельских поселений Яльчикского района по состоянию на 01.10.2012 года </t>
  </si>
  <si>
    <t>01.10.2012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</si>
</sst>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left"/>
    </xf>
    <xf numFmtId="2" fontId="12" fillId="0" borderId="2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21" xfId="0" applyNumberFormat="1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A10">
      <selection activeCell="A24" sqref="A24:IV4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1.125" style="0" customWidth="1"/>
    <col min="8" max="8" width="10.00390625" style="0" customWidth="1"/>
    <col min="9" max="9" width="10.125" style="0" customWidth="1"/>
    <col min="10" max="10" width="7.625" style="0" customWidth="1"/>
    <col min="11" max="11" width="8.375" style="0" customWidth="1"/>
    <col min="12" max="12" width="11.625" style="0" customWidth="1"/>
    <col min="13" max="13" width="12.125" style="0" customWidth="1"/>
    <col min="14" max="14" width="4.625" style="0" customWidth="1"/>
    <col min="15" max="15" width="10.00390625" style="0" customWidth="1"/>
    <col min="16" max="16" width="10.625" style="0" customWidth="1"/>
    <col min="17" max="17" width="5.00390625" style="0" customWidth="1"/>
    <col min="18" max="18" width="8.375" style="0" customWidth="1"/>
    <col min="19" max="19" width="8.875" style="0" customWidth="1"/>
    <col min="20" max="20" width="5.25390625" style="0" customWidth="1"/>
    <col min="21" max="21" width="6.625" style="0" customWidth="1"/>
    <col min="22" max="22" width="7.00390625" style="0" customWidth="1"/>
    <col min="23" max="23" width="6.25390625" style="0" customWidth="1"/>
    <col min="25" max="25" width="8.875" style="0" customWidth="1"/>
    <col min="26" max="26" width="12.375" style="0" customWidth="1"/>
    <col min="27" max="27" width="11.125" style="0" customWidth="1"/>
    <col min="28" max="28" width="4.875" style="0" customWidth="1"/>
    <col min="29" max="29" width="11.625" style="0" customWidth="1"/>
    <col min="30" max="30" width="10.25390625" style="0" customWidth="1"/>
    <col min="31" max="31" width="10.125" style="0" customWidth="1"/>
    <col min="32" max="32" width="11.125" style="0" customWidth="1"/>
  </cols>
  <sheetData>
    <row r="1" spans="4:25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4:25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ht="12.75" customHeight="1">
      <c r="A3" s="1"/>
      <c r="B3" s="138" t="s">
        <v>79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/>
      <c r="AA3" s="139"/>
    </row>
    <row r="4" spans="1:28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"/>
      <c r="AA4" s="1"/>
      <c r="AB4" s="1"/>
    </row>
    <row r="5" spans="1:28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140" t="s">
        <v>55</v>
      </c>
      <c r="AB5" s="141"/>
    </row>
    <row r="6" spans="1:32" ht="22.5" customHeight="1">
      <c r="A6" s="190"/>
      <c r="B6" s="191"/>
      <c r="C6" s="192"/>
      <c r="D6" s="170" t="s">
        <v>0</v>
      </c>
      <c r="E6" s="171"/>
      <c r="F6" s="172"/>
      <c r="G6" s="183" t="s">
        <v>16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5"/>
      <c r="Z6" s="142" t="s">
        <v>56</v>
      </c>
      <c r="AA6" s="143"/>
      <c r="AB6" s="143"/>
      <c r="AC6" s="142" t="s">
        <v>57</v>
      </c>
      <c r="AD6" s="143"/>
      <c r="AE6" s="142" t="s">
        <v>58</v>
      </c>
      <c r="AF6" s="143"/>
    </row>
    <row r="7" spans="1:32" ht="12.75" customHeight="1">
      <c r="A7" s="193"/>
      <c r="B7" s="194"/>
      <c r="C7" s="195"/>
      <c r="D7" s="173"/>
      <c r="E7" s="174"/>
      <c r="F7" s="175"/>
      <c r="G7" s="156" t="s">
        <v>17</v>
      </c>
      <c r="H7" s="157"/>
      <c r="I7" s="157"/>
      <c r="J7" s="157"/>
      <c r="K7" s="158"/>
      <c r="L7" s="164" t="s">
        <v>18</v>
      </c>
      <c r="M7" s="165"/>
      <c r="N7" s="166"/>
      <c r="O7" s="144" t="s">
        <v>60</v>
      </c>
      <c r="P7" s="145"/>
      <c r="Q7" s="146"/>
      <c r="R7" s="144" t="s">
        <v>75</v>
      </c>
      <c r="S7" s="145"/>
      <c r="T7" s="146"/>
      <c r="U7" s="144" t="s">
        <v>69</v>
      </c>
      <c r="V7" s="145"/>
      <c r="W7" s="146"/>
      <c r="X7" s="144" t="s">
        <v>65</v>
      </c>
      <c r="Y7" s="186"/>
      <c r="Z7" s="142"/>
      <c r="AA7" s="143"/>
      <c r="AB7" s="143"/>
      <c r="AC7" s="142"/>
      <c r="AD7" s="143"/>
      <c r="AE7" s="142"/>
      <c r="AF7" s="143"/>
    </row>
    <row r="8" spans="1:32" ht="16.5" customHeight="1">
      <c r="A8" s="193"/>
      <c r="B8" s="194"/>
      <c r="C8" s="195"/>
      <c r="D8" s="173"/>
      <c r="E8" s="174"/>
      <c r="F8" s="175"/>
      <c r="G8" s="159"/>
      <c r="H8" s="160"/>
      <c r="I8" s="160"/>
      <c r="J8" s="160"/>
      <c r="K8" s="161"/>
      <c r="L8" s="167"/>
      <c r="M8" s="168"/>
      <c r="N8" s="169"/>
      <c r="O8" s="147"/>
      <c r="P8" s="148"/>
      <c r="Q8" s="149"/>
      <c r="R8" s="147"/>
      <c r="S8" s="148"/>
      <c r="T8" s="149"/>
      <c r="U8" s="147"/>
      <c r="V8" s="148"/>
      <c r="W8" s="149"/>
      <c r="X8" s="187"/>
      <c r="Y8" s="188"/>
      <c r="Z8" s="143"/>
      <c r="AA8" s="143"/>
      <c r="AB8" s="143"/>
      <c r="AC8" s="143"/>
      <c r="AD8" s="143"/>
      <c r="AE8" s="143"/>
      <c r="AF8" s="143"/>
    </row>
    <row r="9" spans="1:32" ht="39" customHeight="1">
      <c r="A9" s="193"/>
      <c r="B9" s="194"/>
      <c r="C9" s="195"/>
      <c r="D9" s="176"/>
      <c r="E9" s="177"/>
      <c r="F9" s="178"/>
      <c r="G9" s="189" t="s">
        <v>19</v>
      </c>
      <c r="H9" s="179" t="s">
        <v>20</v>
      </c>
      <c r="I9" s="179"/>
      <c r="J9" s="162" t="s">
        <v>21</v>
      </c>
      <c r="K9" s="163"/>
      <c r="L9" s="153"/>
      <c r="M9" s="154"/>
      <c r="N9" s="155"/>
      <c r="O9" s="153"/>
      <c r="P9" s="154"/>
      <c r="Q9" s="155"/>
      <c r="R9" s="153"/>
      <c r="S9" s="154"/>
      <c r="T9" s="155"/>
      <c r="U9" s="150"/>
      <c r="V9" s="151"/>
      <c r="W9" s="152"/>
      <c r="X9" s="153"/>
      <c r="Y9" s="155"/>
      <c r="Z9" s="32"/>
      <c r="AA9" s="32"/>
      <c r="AB9" s="32"/>
      <c r="AC9" s="32"/>
      <c r="AD9" s="32"/>
      <c r="AE9" s="32"/>
      <c r="AF9" s="32"/>
    </row>
    <row r="10" spans="1:32" ht="67.5">
      <c r="A10" s="196"/>
      <c r="B10" s="197"/>
      <c r="C10" s="198"/>
      <c r="D10" s="10" t="s">
        <v>19</v>
      </c>
      <c r="E10" s="10" t="s">
        <v>20</v>
      </c>
      <c r="F10" s="11" t="s">
        <v>21</v>
      </c>
      <c r="G10" s="153"/>
      <c r="H10" s="12" t="s">
        <v>81</v>
      </c>
      <c r="I10" s="51" t="s">
        <v>82</v>
      </c>
      <c r="J10" s="51" t="s">
        <v>84</v>
      </c>
      <c r="K10" s="51" t="s">
        <v>83</v>
      </c>
      <c r="L10" s="10" t="s">
        <v>19</v>
      </c>
      <c r="M10" s="12" t="s">
        <v>20</v>
      </c>
      <c r="N10" s="11" t="s">
        <v>21</v>
      </c>
      <c r="O10" s="10" t="s">
        <v>19</v>
      </c>
      <c r="P10" s="12" t="s">
        <v>20</v>
      </c>
      <c r="Q10" s="11" t="s">
        <v>21</v>
      </c>
      <c r="R10" s="10" t="s">
        <v>19</v>
      </c>
      <c r="S10" s="12" t="s">
        <v>20</v>
      </c>
      <c r="T10" s="11" t="s">
        <v>21</v>
      </c>
      <c r="U10" s="10" t="s">
        <v>19</v>
      </c>
      <c r="V10" s="12" t="s">
        <v>20</v>
      </c>
      <c r="W10" s="11" t="s">
        <v>21</v>
      </c>
      <c r="X10" s="10" t="s">
        <v>19</v>
      </c>
      <c r="Y10" s="12" t="s">
        <v>20</v>
      </c>
      <c r="Z10" s="32" t="s">
        <v>19</v>
      </c>
      <c r="AA10" s="32" t="s">
        <v>20</v>
      </c>
      <c r="AB10" s="33" t="s">
        <v>21</v>
      </c>
      <c r="AC10" s="32" t="s">
        <v>19</v>
      </c>
      <c r="AD10" s="32" t="s">
        <v>20</v>
      </c>
      <c r="AE10" s="32" t="s">
        <v>61</v>
      </c>
      <c r="AF10" s="32" t="s">
        <v>86</v>
      </c>
    </row>
    <row r="11" spans="1:32" ht="12.75" customHeight="1">
      <c r="A11" s="180" t="s">
        <v>45</v>
      </c>
      <c r="B11" s="181"/>
      <c r="C11" s="182"/>
      <c r="D11" s="48">
        <f>G11+L11+U11</f>
        <v>2752537</v>
      </c>
      <c r="E11" s="55">
        <f aca="true" t="shared" si="0" ref="E11:E19">I11+M11+V11</f>
        <v>2084989.35</v>
      </c>
      <c r="F11" s="13">
        <f aca="true" t="shared" si="1" ref="F11:F19">E11/D11*100</f>
        <v>75.74791365202357</v>
      </c>
      <c r="G11" s="48">
        <v>482250</v>
      </c>
      <c r="H11" s="55">
        <v>231695.51</v>
      </c>
      <c r="I11" s="55">
        <v>282085.35</v>
      </c>
      <c r="J11" s="37">
        <f>I11/H11*100</f>
        <v>121.74830233007103</v>
      </c>
      <c r="K11" s="37">
        <f>I11/G11*100</f>
        <v>58.493592534992224</v>
      </c>
      <c r="L11" s="48">
        <v>2230287</v>
      </c>
      <c r="M11" s="86">
        <v>1782904</v>
      </c>
      <c r="N11" s="13">
        <f aca="true" t="shared" si="2" ref="N11:N19">M11/L11*100</f>
        <v>79.9405637032364</v>
      </c>
      <c r="O11" s="48">
        <v>1368900</v>
      </c>
      <c r="P11" s="45">
        <v>1093102</v>
      </c>
      <c r="Q11" s="13">
        <f aca="true" t="shared" si="3" ref="Q11:Q19">P11/O11*100</f>
        <v>79.85258236540288</v>
      </c>
      <c r="R11" s="48">
        <v>121620</v>
      </c>
      <c r="S11" s="48">
        <v>42000</v>
      </c>
      <c r="T11" s="13">
        <f aca="true" t="shared" si="4" ref="T11:T20">S11/R11*100</f>
        <v>34.53379378391712</v>
      </c>
      <c r="U11" s="100">
        <v>40000</v>
      </c>
      <c r="V11" s="99">
        <v>20000</v>
      </c>
      <c r="W11" s="13">
        <f>V11/U11*100</f>
        <v>50</v>
      </c>
      <c r="X11" s="13"/>
      <c r="Y11" s="13"/>
      <c r="Z11" s="104">
        <v>2776523</v>
      </c>
      <c r="AA11" s="57">
        <v>2055363.04</v>
      </c>
      <c r="AB11" s="34">
        <f>AA11/Z11*100</f>
        <v>74.02650869450748</v>
      </c>
      <c r="AC11" s="35">
        <f aca="true" t="shared" si="5" ref="AC11:AC22">D11-Z11</f>
        <v>-23986</v>
      </c>
      <c r="AD11" s="18">
        <f aca="true" t="shared" si="6" ref="AD11:AD22">E11-AA11</f>
        <v>29626.310000000056</v>
      </c>
      <c r="AE11" s="35">
        <v>23986.41</v>
      </c>
      <c r="AF11" s="35">
        <v>53612.72</v>
      </c>
    </row>
    <row r="12" spans="1:32" ht="12.75" customHeight="1">
      <c r="A12" s="180" t="s">
        <v>46</v>
      </c>
      <c r="B12" s="181"/>
      <c r="C12" s="182"/>
      <c r="D12" s="48">
        <f aca="true" t="shared" si="7" ref="D12:D19">G12+L12+U12</f>
        <v>4871990</v>
      </c>
      <c r="E12" s="55">
        <f t="shared" si="0"/>
        <v>3577958.24</v>
      </c>
      <c r="F12" s="13">
        <f t="shared" si="1"/>
        <v>73.439359276189</v>
      </c>
      <c r="G12" s="48">
        <v>608900</v>
      </c>
      <c r="H12" s="55">
        <v>438874.4</v>
      </c>
      <c r="I12" s="55">
        <v>406401.24</v>
      </c>
      <c r="J12" s="37">
        <f aca="true" t="shared" si="8" ref="J12:J22">I12/H12*100</f>
        <v>92.60080788489827</v>
      </c>
      <c r="K12" s="37">
        <f aca="true" t="shared" si="9" ref="K12:K22">I12/G12*100</f>
        <v>66.74351124979471</v>
      </c>
      <c r="L12" s="48">
        <v>4198090</v>
      </c>
      <c r="M12" s="86">
        <v>3122557</v>
      </c>
      <c r="N12" s="13">
        <f t="shared" si="2"/>
        <v>74.38042061985331</v>
      </c>
      <c r="O12" s="48">
        <v>2144700</v>
      </c>
      <c r="P12" s="45">
        <v>1598226</v>
      </c>
      <c r="Q12" s="13">
        <f t="shared" si="3"/>
        <v>74.5197929780389</v>
      </c>
      <c r="R12" s="48">
        <v>51290</v>
      </c>
      <c r="S12" s="48"/>
      <c r="T12" s="13">
        <f t="shared" si="4"/>
        <v>0</v>
      </c>
      <c r="U12" s="99">
        <v>65000</v>
      </c>
      <c r="V12" s="99">
        <v>49000</v>
      </c>
      <c r="W12" s="13">
        <f aca="true" t="shared" si="10" ref="W12:W19">V12/U12*100</f>
        <v>75.38461538461539</v>
      </c>
      <c r="X12" s="13"/>
      <c r="Y12" s="13"/>
      <c r="Z12" s="104">
        <v>4902990</v>
      </c>
      <c r="AA12" s="57">
        <v>2589065.21</v>
      </c>
      <c r="AB12" s="34">
        <f aca="true" t="shared" si="11" ref="AB12:AB22">AA12/Z12*100</f>
        <v>52.8058431691682</v>
      </c>
      <c r="AC12" s="35">
        <f t="shared" si="5"/>
        <v>-31000</v>
      </c>
      <c r="AD12" s="18">
        <f t="shared" si="6"/>
        <v>988893.0300000003</v>
      </c>
      <c r="AE12" s="35">
        <v>31075.69</v>
      </c>
      <c r="AF12" s="35">
        <v>1019968.72</v>
      </c>
    </row>
    <row r="13" spans="1:32" ht="12.75" customHeight="1">
      <c r="A13" s="180" t="s">
        <v>22</v>
      </c>
      <c r="B13" s="181"/>
      <c r="C13" s="182"/>
      <c r="D13" s="48">
        <f t="shared" si="7"/>
        <v>5255797</v>
      </c>
      <c r="E13" s="55">
        <f t="shared" si="0"/>
        <v>3832471.02</v>
      </c>
      <c r="F13" s="13">
        <f t="shared" si="1"/>
        <v>72.91893161018204</v>
      </c>
      <c r="G13" s="48">
        <v>1063300</v>
      </c>
      <c r="H13" s="55">
        <v>824835.78</v>
      </c>
      <c r="I13" s="55">
        <v>756793.02</v>
      </c>
      <c r="J13" s="37">
        <f t="shared" si="8"/>
        <v>91.75075067669833</v>
      </c>
      <c r="K13" s="37">
        <f t="shared" si="9"/>
        <v>71.1739885262861</v>
      </c>
      <c r="L13" s="48">
        <v>4072497</v>
      </c>
      <c r="M13" s="86">
        <v>3020678</v>
      </c>
      <c r="N13" s="13">
        <f t="shared" si="2"/>
        <v>74.17262676927693</v>
      </c>
      <c r="O13" s="48">
        <v>2167700</v>
      </c>
      <c r="P13" s="45">
        <v>1615366</v>
      </c>
      <c r="Q13" s="13">
        <f t="shared" si="3"/>
        <v>74.51981362734695</v>
      </c>
      <c r="R13" s="48">
        <v>242420</v>
      </c>
      <c r="S13" s="48">
        <v>73030</v>
      </c>
      <c r="T13" s="13">
        <f t="shared" si="4"/>
        <v>30.125402194538403</v>
      </c>
      <c r="U13" s="99">
        <v>120000</v>
      </c>
      <c r="V13" s="99">
        <v>55000</v>
      </c>
      <c r="W13" s="13">
        <f t="shared" si="10"/>
        <v>45.83333333333333</v>
      </c>
      <c r="X13" s="13"/>
      <c r="Y13" s="13"/>
      <c r="Z13" s="104">
        <v>5364129</v>
      </c>
      <c r="AA13" s="57">
        <v>3611843.95</v>
      </c>
      <c r="AB13" s="34">
        <f t="shared" si="11"/>
        <v>67.3332790840787</v>
      </c>
      <c r="AC13" s="35">
        <f t="shared" si="5"/>
        <v>-108332</v>
      </c>
      <c r="AD13" s="18">
        <f t="shared" si="6"/>
        <v>220627.06999999983</v>
      </c>
      <c r="AE13" s="35">
        <v>108332.76</v>
      </c>
      <c r="AF13" s="35">
        <v>328959.83</v>
      </c>
    </row>
    <row r="14" spans="1:32" ht="12.75" customHeight="1">
      <c r="A14" s="180" t="s">
        <v>23</v>
      </c>
      <c r="B14" s="181"/>
      <c r="C14" s="182"/>
      <c r="D14" s="48">
        <f t="shared" si="7"/>
        <v>6880667</v>
      </c>
      <c r="E14" s="55">
        <f t="shared" si="0"/>
        <v>4292181.89</v>
      </c>
      <c r="F14" s="13">
        <f t="shared" si="1"/>
        <v>62.38031705356472</v>
      </c>
      <c r="G14" s="48">
        <v>805000</v>
      </c>
      <c r="H14" s="55">
        <v>597683.35</v>
      </c>
      <c r="I14" s="55">
        <v>603118.89</v>
      </c>
      <c r="J14" s="37">
        <f t="shared" si="8"/>
        <v>100.90943473663772</v>
      </c>
      <c r="K14" s="37">
        <f t="shared" si="9"/>
        <v>74.92160124223602</v>
      </c>
      <c r="L14" s="48">
        <v>6030667</v>
      </c>
      <c r="M14" s="86">
        <v>3664063</v>
      </c>
      <c r="N14" s="13">
        <f t="shared" si="2"/>
        <v>60.7571766108127</v>
      </c>
      <c r="O14" s="48">
        <v>3065100</v>
      </c>
      <c r="P14" s="45">
        <v>2211106</v>
      </c>
      <c r="Q14" s="13">
        <f t="shared" si="3"/>
        <v>72.13813578676063</v>
      </c>
      <c r="R14" s="48">
        <v>237566</v>
      </c>
      <c r="S14" s="48">
        <v>171050</v>
      </c>
      <c r="T14" s="13">
        <f t="shared" si="4"/>
        <v>72.00104392042633</v>
      </c>
      <c r="U14" s="99">
        <v>45000</v>
      </c>
      <c r="V14" s="99">
        <v>25000</v>
      </c>
      <c r="W14" s="13">
        <f t="shared" si="10"/>
        <v>55.55555555555556</v>
      </c>
      <c r="X14" s="13"/>
      <c r="Y14" s="13"/>
      <c r="Z14" s="104">
        <v>7042689.5</v>
      </c>
      <c r="AA14" s="57">
        <v>4059790.09</v>
      </c>
      <c r="AB14" s="34">
        <f t="shared" si="11"/>
        <v>57.64545050580463</v>
      </c>
      <c r="AC14" s="35">
        <f t="shared" si="5"/>
        <v>-162022.5</v>
      </c>
      <c r="AD14" s="18">
        <f t="shared" si="6"/>
        <v>232391.7999999998</v>
      </c>
      <c r="AE14" s="35">
        <v>162022.5</v>
      </c>
      <c r="AF14" s="35">
        <v>394414.3</v>
      </c>
    </row>
    <row r="15" spans="1:32" ht="13.5" customHeight="1">
      <c r="A15" s="180" t="s">
        <v>24</v>
      </c>
      <c r="B15" s="181"/>
      <c r="C15" s="182"/>
      <c r="D15" s="48">
        <f t="shared" si="7"/>
        <v>3122537</v>
      </c>
      <c r="E15" s="55">
        <f t="shared" si="0"/>
        <v>2324772.68</v>
      </c>
      <c r="F15" s="13">
        <f t="shared" si="1"/>
        <v>74.45140537966404</v>
      </c>
      <c r="G15" s="48">
        <v>450256</v>
      </c>
      <c r="H15" s="55">
        <v>303234.03</v>
      </c>
      <c r="I15" s="55">
        <v>413864.68</v>
      </c>
      <c r="J15" s="37">
        <f t="shared" si="8"/>
        <v>136.48358662119816</v>
      </c>
      <c r="K15" s="37">
        <f t="shared" si="9"/>
        <v>91.91763796595714</v>
      </c>
      <c r="L15" s="48">
        <v>2620281</v>
      </c>
      <c r="M15" s="86">
        <v>1884908</v>
      </c>
      <c r="N15" s="13">
        <f>M15/L15*100</f>
        <v>71.93533823280785</v>
      </c>
      <c r="O15" s="48">
        <v>1751900</v>
      </c>
      <c r="P15" s="45">
        <v>1305512</v>
      </c>
      <c r="Q15" s="13">
        <f>P15/O15*100</f>
        <v>74.51977852617159</v>
      </c>
      <c r="R15" s="48">
        <v>9924</v>
      </c>
      <c r="S15" s="48"/>
      <c r="T15" s="13">
        <f t="shared" si="4"/>
        <v>0</v>
      </c>
      <c r="U15" s="99">
        <v>52000</v>
      </c>
      <c r="V15" s="99">
        <v>26000</v>
      </c>
      <c r="W15" s="13">
        <f t="shared" si="10"/>
        <v>50</v>
      </c>
      <c r="X15" s="13"/>
      <c r="Y15" s="13"/>
      <c r="Z15" s="104">
        <v>3228290</v>
      </c>
      <c r="AA15" s="57">
        <v>1870307.8</v>
      </c>
      <c r="AB15" s="34">
        <f t="shared" si="11"/>
        <v>57.93493769147133</v>
      </c>
      <c r="AC15" s="35">
        <f t="shared" si="5"/>
        <v>-105753</v>
      </c>
      <c r="AD15" s="18">
        <f t="shared" si="6"/>
        <v>454464.8800000001</v>
      </c>
      <c r="AE15" s="35">
        <v>106327.39</v>
      </c>
      <c r="AF15" s="35">
        <v>560792.27</v>
      </c>
    </row>
    <row r="16" spans="1:32" ht="12.75" customHeight="1">
      <c r="A16" s="180" t="s">
        <v>25</v>
      </c>
      <c r="B16" s="181"/>
      <c r="C16" s="182"/>
      <c r="D16" s="48">
        <f t="shared" si="7"/>
        <v>7695107</v>
      </c>
      <c r="E16" s="55">
        <f t="shared" si="0"/>
        <v>6034540.66</v>
      </c>
      <c r="F16" s="13">
        <f t="shared" si="1"/>
        <v>78.42049057927329</v>
      </c>
      <c r="G16" s="48">
        <v>1046500</v>
      </c>
      <c r="H16" s="55">
        <v>768234.76</v>
      </c>
      <c r="I16" s="55">
        <v>665315.66</v>
      </c>
      <c r="J16" s="37">
        <f t="shared" si="8"/>
        <v>86.60317062456274</v>
      </c>
      <c r="K16" s="37">
        <f t="shared" si="9"/>
        <v>63.57531390348782</v>
      </c>
      <c r="L16" s="48">
        <v>6581107</v>
      </c>
      <c r="M16" s="86">
        <v>5267975</v>
      </c>
      <c r="N16" s="13">
        <f t="shared" si="2"/>
        <v>80.04694347014872</v>
      </c>
      <c r="O16" s="48">
        <v>2161400</v>
      </c>
      <c r="P16" s="45">
        <v>1610672</v>
      </c>
      <c r="Q16" s="13">
        <f t="shared" si="3"/>
        <v>74.5198482465069</v>
      </c>
      <c r="R16" s="48">
        <v>325670</v>
      </c>
      <c r="S16" s="48">
        <v>0</v>
      </c>
      <c r="T16" s="13">
        <f t="shared" si="4"/>
        <v>0</v>
      </c>
      <c r="U16" s="99">
        <v>67500</v>
      </c>
      <c r="V16" s="99">
        <v>101250</v>
      </c>
      <c r="W16" s="13">
        <f t="shared" si="10"/>
        <v>150</v>
      </c>
      <c r="X16" s="13"/>
      <c r="Y16" s="13"/>
      <c r="Z16" s="104">
        <v>7805920</v>
      </c>
      <c r="AA16" s="57">
        <v>5214248.68</v>
      </c>
      <c r="AB16" s="34">
        <f t="shared" si="11"/>
        <v>66.79864359358025</v>
      </c>
      <c r="AC16" s="35">
        <f t="shared" si="5"/>
        <v>-110813</v>
      </c>
      <c r="AD16" s="18">
        <f t="shared" si="6"/>
        <v>820291.9800000004</v>
      </c>
      <c r="AE16" s="35">
        <v>110813.76</v>
      </c>
      <c r="AF16" s="35">
        <v>931105.74</v>
      </c>
    </row>
    <row r="17" spans="1:32" ht="12.75" customHeight="1">
      <c r="A17" s="180" t="s">
        <v>26</v>
      </c>
      <c r="B17" s="181"/>
      <c r="C17" s="182"/>
      <c r="D17" s="48">
        <f t="shared" si="7"/>
        <v>3134311</v>
      </c>
      <c r="E17" s="55">
        <f t="shared" si="0"/>
        <v>2071954.65</v>
      </c>
      <c r="F17" s="13">
        <f t="shared" si="1"/>
        <v>66.10558588474468</v>
      </c>
      <c r="G17" s="48">
        <v>584950</v>
      </c>
      <c r="H17" s="55">
        <v>386784.16</v>
      </c>
      <c r="I17" s="55">
        <v>491268.65</v>
      </c>
      <c r="J17" s="37">
        <f t="shared" si="8"/>
        <v>127.01364244078664</v>
      </c>
      <c r="K17" s="37">
        <f t="shared" si="9"/>
        <v>83.9847251901872</v>
      </c>
      <c r="L17" s="48">
        <v>2504361</v>
      </c>
      <c r="M17" s="86">
        <v>1546936</v>
      </c>
      <c r="N17" s="13">
        <f t="shared" si="2"/>
        <v>61.76968895458762</v>
      </c>
      <c r="O17" s="48">
        <v>1343200</v>
      </c>
      <c r="P17" s="45">
        <v>886854</v>
      </c>
      <c r="Q17" s="13">
        <f t="shared" si="3"/>
        <v>66.02546158427636</v>
      </c>
      <c r="R17" s="48">
        <v>167800</v>
      </c>
      <c r="S17" s="48">
        <v>55000</v>
      </c>
      <c r="T17" s="13">
        <f t="shared" si="4"/>
        <v>32.777115613825984</v>
      </c>
      <c r="U17" s="99">
        <v>45000</v>
      </c>
      <c r="V17" s="99">
        <v>33750</v>
      </c>
      <c r="W17" s="13">
        <f t="shared" si="10"/>
        <v>75</v>
      </c>
      <c r="X17" s="13"/>
      <c r="Y17" s="13"/>
      <c r="Z17" s="104">
        <v>3185537.99</v>
      </c>
      <c r="AA17" s="57">
        <v>1834193.8</v>
      </c>
      <c r="AB17" s="34">
        <f t="shared" si="11"/>
        <v>57.578776513037276</v>
      </c>
      <c r="AC17" s="35">
        <f t="shared" si="5"/>
        <v>-51226.99000000022</v>
      </c>
      <c r="AD17" s="18">
        <f t="shared" si="6"/>
        <v>237760.84999999986</v>
      </c>
      <c r="AE17" s="35">
        <v>51226.99</v>
      </c>
      <c r="AF17" s="35">
        <v>288987.84</v>
      </c>
    </row>
    <row r="18" spans="1:32" ht="12.75" customHeight="1">
      <c r="A18" s="180" t="s">
        <v>27</v>
      </c>
      <c r="B18" s="181"/>
      <c r="C18" s="182"/>
      <c r="D18" s="48">
        <f t="shared" si="7"/>
        <v>16915571</v>
      </c>
      <c r="E18" s="55">
        <f t="shared" si="0"/>
        <v>9775788.02</v>
      </c>
      <c r="F18" s="13">
        <f t="shared" si="1"/>
        <v>57.79165255491523</v>
      </c>
      <c r="G18" s="48">
        <v>5812191</v>
      </c>
      <c r="H18" s="55">
        <v>4013760.71</v>
      </c>
      <c r="I18" s="55">
        <v>5312976.02</v>
      </c>
      <c r="J18" s="37">
        <f t="shared" si="8"/>
        <v>132.36902754972655</v>
      </c>
      <c r="K18" s="37">
        <f t="shared" si="9"/>
        <v>91.41089857508123</v>
      </c>
      <c r="L18" s="48">
        <v>11073380</v>
      </c>
      <c r="M18" s="86">
        <v>4447812</v>
      </c>
      <c r="N18" s="13">
        <f t="shared" si="2"/>
        <v>40.16670610057634</v>
      </c>
      <c r="O18" s="48">
        <v>2170100</v>
      </c>
      <c r="P18" s="45">
        <v>1517154</v>
      </c>
      <c r="Q18" s="13">
        <f t="shared" si="3"/>
        <v>69.91170913782774</v>
      </c>
      <c r="R18" s="48"/>
      <c r="S18" s="48"/>
      <c r="T18" s="13">
        <v>0</v>
      </c>
      <c r="U18" s="99">
        <v>30000</v>
      </c>
      <c r="V18" s="99">
        <v>15000</v>
      </c>
      <c r="W18" s="13">
        <f t="shared" si="10"/>
        <v>50</v>
      </c>
      <c r="X18" s="13"/>
      <c r="Y18" s="13"/>
      <c r="Z18" s="104">
        <v>17162893</v>
      </c>
      <c r="AA18" s="57">
        <v>7146589.19</v>
      </c>
      <c r="AB18" s="34">
        <f t="shared" si="11"/>
        <v>41.639770113348604</v>
      </c>
      <c r="AC18" s="35">
        <f t="shared" si="5"/>
        <v>-247322</v>
      </c>
      <c r="AD18" s="18">
        <f t="shared" si="6"/>
        <v>2629198.829999999</v>
      </c>
      <c r="AE18" s="35">
        <v>263676.53</v>
      </c>
      <c r="AF18" s="35">
        <v>2892875.36</v>
      </c>
    </row>
    <row r="19" spans="1:32" ht="12.75" customHeight="1">
      <c r="A19" s="180" t="s">
        <v>28</v>
      </c>
      <c r="B19" s="181"/>
      <c r="C19" s="182"/>
      <c r="D19" s="48">
        <f t="shared" si="7"/>
        <v>5817260</v>
      </c>
      <c r="E19" s="55">
        <f t="shared" si="0"/>
        <v>4417747.65</v>
      </c>
      <c r="F19" s="13">
        <f t="shared" si="1"/>
        <v>75.9420698060599</v>
      </c>
      <c r="G19" s="48">
        <v>1503000</v>
      </c>
      <c r="H19" s="55">
        <v>1036403.28</v>
      </c>
      <c r="I19" s="55">
        <v>1149608.65</v>
      </c>
      <c r="J19" s="37">
        <f t="shared" si="8"/>
        <v>110.92290734548813</v>
      </c>
      <c r="K19" s="37">
        <f t="shared" si="9"/>
        <v>76.48760146373918</v>
      </c>
      <c r="L19" s="48">
        <v>4294260</v>
      </c>
      <c r="M19" s="86">
        <v>3250229</v>
      </c>
      <c r="N19" s="13">
        <f t="shared" si="2"/>
        <v>75.68775528263309</v>
      </c>
      <c r="O19" s="48">
        <v>3371200</v>
      </c>
      <c r="P19" s="86">
        <v>2512211</v>
      </c>
      <c r="Q19" s="13">
        <f t="shared" si="3"/>
        <v>74.51978523967726</v>
      </c>
      <c r="R19" s="48"/>
      <c r="S19" s="48"/>
      <c r="T19" s="13">
        <v>0</v>
      </c>
      <c r="U19" s="99">
        <v>20000</v>
      </c>
      <c r="V19" s="99">
        <v>17910</v>
      </c>
      <c r="W19" s="13">
        <f t="shared" si="10"/>
        <v>89.55</v>
      </c>
      <c r="X19" s="13"/>
      <c r="Y19" s="13"/>
      <c r="Z19" s="104">
        <v>5903739.19</v>
      </c>
      <c r="AA19" s="57">
        <v>3513110.76</v>
      </c>
      <c r="AB19" s="34">
        <f t="shared" si="11"/>
        <v>59.50653724593141</v>
      </c>
      <c r="AC19" s="35">
        <f t="shared" si="5"/>
        <v>-86479.19000000041</v>
      </c>
      <c r="AD19" s="18">
        <f t="shared" si="6"/>
        <v>904636.8900000006</v>
      </c>
      <c r="AE19" s="35">
        <v>86479.19</v>
      </c>
      <c r="AF19" s="35">
        <v>991116.08</v>
      </c>
    </row>
    <row r="20" spans="1:32" ht="12.75" customHeight="1">
      <c r="A20" s="180" t="s">
        <v>43</v>
      </c>
      <c r="B20" s="181"/>
      <c r="C20" s="182"/>
      <c r="D20" s="93">
        <f>G20+L20+U20</f>
        <v>56445777</v>
      </c>
      <c r="E20" s="47">
        <f>E11+E12+E13+E14+E15+E16+E17+E18+E19</f>
        <v>38412404.16</v>
      </c>
      <c r="F20" s="13">
        <f>E20/D20*100</f>
        <v>68.05186535035207</v>
      </c>
      <c r="G20" s="49">
        <f>SUM(G11:G19)</f>
        <v>12356347</v>
      </c>
      <c r="H20" s="44">
        <f>SUM(H11:H19)</f>
        <v>8601505.98</v>
      </c>
      <c r="I20" s="47">
        <f>I11+I12+I13+I14+I15+I16+I17+I18+I19</f>
        <v>10081432.16</v>
      </c>
      <c r="J20" s="38">
        <f t="shared" si="8"/>
        <v>117.20543104243706</v>
      </c>
      <c r="K20" s="37">
        <f t="shared" si="9"/>
        <v>81.58909878461652</v>
      </c>
      <c r="L20" s="49">
        <f>SUM(L11:L19)</f>
        <v>43604930</v>
      </c>
      <c r="M20" s="49">
        <f>SUM(M11:M19)</f>
        <v>27988062</v>
      </c>
      <c r="N20" s="13">
        <f>M20/L20*100</f>
        <v>64.18554507483442</v>
      </c>
      <c r="O20" s="49">
        <f>SUM(O11:O19)</f>
        <v>19544200</v>
      </c>
      <c r="P20" s="84">
        <f>SUM(P11:P19)</f>
        <v>14350203</v>
      </c>
      <c r="Q20" s="13">
        <f>P20/O20*100</f>
        <v>73.42435607494807</v>
      </c>
      <c r="R20" s="49">
        <f>R11+R12+R13+R14+R15+R16+R17+R18+R19</f>
        <v>1156290</v>
      </c>
      <c r="S20" s="135">
        <f>SUM(S11:S19)</f>
        <v>341080</v>
      </c>
      <c r="T20" s="13">
        <f t="shared" si="4"/>
        <v>29.497790346712332</v>
      </c>
      <c r="U20" s="101">
        <f>SUM(U11:U19)</f>
        <v>484500</v>
      </c>
      <c r="V20" s="101">
        <f>SUM(V11:V19)</f>
        <v>342910</v>
      </c>
      <c r="W20" s="13">
        <f>V20/U20*100</f>
        <v>70.77605779153767</v>
      </c>
      <c r="X20" s="13"/>
      <c r="Y20" s="13"/>
      <c r="Z20" s="105">
        <f>Z11+Z12+Z13+Z14+Z15+Z16+Z17+Z18+Z19</f>
        <v>57372711.68</v>
      </c>
      <c r="AA20" s="56">
        <f>SUM(AA11:AA19)</f>
        <v>31894512.520000003</v>
      </c>
      <c r="AB20" s="34">
        <f t="shared" si="11"/>
        <v>55.59178150388586</v>
      </c>
      <c r="AC20" s="36">
        <f t="shared" si="5"/>
        <v>-926934.6799999997</v>
      </c>
      <c r="AD20" s="19">
        <f t="shared" si="6"/>
        <v>6517891.639999993</v>
      </c>
      <c r="AE20" s="36">
        <f>SUM(AE11:AE19)</f>
        <v>943941.22</v>
      </c>
      <c r="AF20" s="36">
        <f>SUM(AF11:AF19)</f>
        <v>7461832.859999999</v>
      </c>
    </row>
    <row r="21" spans="1:32" ht="15" customHeight="1">
      <c r="A21" s="180" t="s">
        <v>29</v>
      </c>
      <c r="B21" s="181"/>
      <c r="C21" s="182"/>
      <c r="D21" s="94">
        <f>G21+L21+X21</f>
        <v>360843330.06000006</v>
      </c>
      <c r="E21" s="55">
        <f>I21+M21+V21+X21</f>
        <v>287549478.48</v>
      </c>
      <c r="F21" s="37">
        <f>E21/D21*100</f>
        <v>79.6881789202497</v>
      </c>
      <c r="G21" s="94">
        <v>51113409.59</v>
      </c>
      <c r="H21" s="55">
        <v>31777528.03</v>
      </c>
      <c r="I21" s="55">
        <v>32723412.01</v>
      </c>
      <c r="J21" s="37">
        <f t="shared" si="8"/>
        <v>102.97658137255681</v>
      </c>
      <c r="K21" s="37">
        <f t="shared" si="9"/>
        <v>64.02118792795642</v>
      </c>
      <c r="L21" s="86">
        <v>310294100</v>
      </c>
      <c r="M21" s="86">
        <v>255389246</v>
      </c>
      <c r="N21" s="37">
        <f>M21/L21*100</f>
        <v>82.30554367614467</v>
      </c>
      <c r="O21" s="86">
        <v>22336500</v>
      </c>
      <c r="P21" s="87">
        <v>15979300</v>
      </c>
      <c r="Q21" s="37">
        <f>P21/O21*100</f>
        <v>71.53896089360464</v>
      </c>
      <c r="R21" s="86"/>
      <c r="S21" s="136">
        <v>0</v>
      </c>
      <c r="T21" s="37">
        <v>0</v>
      </c>
      <c r="U21" s="37"/>
      <c r="V21" s="37">
        <v>1000</v>
      </c>
      <c r="W21" s="13"/>
      <c r="X21" s="55">
        <v>-564179.53</v>
      </c>
      <c r="Y21" s="55">
        <v>-564179.53</v>
      </c>
      <c r="Z21" s="106">
        <v>363267691.59</v>
      </c>
      <c r="AA21" s="57">
        <v>282585379.98</v>
      </c>
      <c r="AB21" s="88">
        <f t="shared" si="11"/>
        <v>77.78984658479851</v>
      </c>
      <c r="AC21" s="35">
        <f t="shared" si="5"/>
        <v>-2424361.529999912</v>
      </c>
      <c r="AD21" s="18">
        <f t="shared" si="6"/>
        <v>4964098.5</v>
      </c>
      <c r="AE21" s="35">
        <v>2659204.98</v>
      </c>
      <c r="AF21" s="35">
        <v>7623303.48</v>
      </c>
    </row>
    <row r="22" spans="1:32" ht="26.25" customHeight="1">
      <c r="A22" s="199" t="s">
        <v>30</v>
      </c>
      <c r="B22" s="200"/>
      <c r="C22" s="201"/>
      <c r="D22" s="103">
        <f>G22+L22+U22+X22</f>
        <v>373361577.06000006</v>
      </c>
      <c r="E22" s="47">
        <f>I22+M22+V22+Y22</f>
        <v>297651220.64000005</v>
      </c>
      <c r="F22" s="13">
        <f>E22/D22*100</f>
        <v>79.72197433485954</v>
      </c>
      <c r="G22" s="102">
        <f>G20+G21</f>
        <v>63469756.59</v>
      </c>
      <c r="H22" s="44">
        <f>H20+H21</f>
        <v>40379034.010000005</v>
      </c>
      <c r="I22" s="47">
        <f>SUM(I20:I21)</f>
        <v>42804844.17</v>
      </c>
      <c r="J22" s="38">
        <f t="shared" si="8"/>
        <v>106.00759829816442</v>
      </c>
      <c r="K22" s="37">
        <f t="shared" si="9"/>
        <v>67.44132397814195</v>
      </c>
      <c r="L22" s="49">
        <f>L21-322600</f>
        <v>309971500</v>
      </c>
      <c r="M22" s="92">
        <f>M21-322600</f>
        <v>255066646</v>
      </c>
      <c r="N22" s="13">
        <f>M22/L22*100</f>
        <v>82.28712833276607</v>
      </c>
      <c r="O22" s="49">
        <f>O21</f>
        <v>22336500</v>
      </c>
      <c r="P22" s="85">
        <f>P21</f>
        <v>15979300</v>
      </c>
      <c r="Q22" s="13">
        <f>P22/O22*100</f>
        <v>71.53896089360464</v>
      </c>
      <c r="R22" s="49">
        <f>R21</f>
        <v>0</v>
      </c>
      <c r="S22" s="137">
        <f>S21</f>
        <v>0</v>
      </c>
      <c r="T22" s="13">
        <v>0</v>
      </c>
      <c r="U22" s="101">
        <f>U20</f>
        <v>484500</v>
      </c>
      <c r="V22" s="101">
        <f>V20+V21</f>
        <v>343910</v>
      </c>
      <c r="W22" s="13">
        <f>V22/U22*100</f>
        <v>70.98245614035088</v>
      </c>
      <c r="X22" s="47">
        <f>X21</f>
        <v>-564179.53</v>
      </c>
      <c r="Y22" s="47">
        <f>Y21</f>
        <v>-564179.53</v>
      </c>
      <c r="Z22" s="107">
        <f>Z20+Z21-L20-322600</f>
        <v>376712873.27</v>
      </c>
      <c r="AA22" s="56">
        <f>AA20+AA21-M20-322600</f>
        <v>286169230.5</v>
      </c>
      <c r="AB22" s="34">
        <f t="shared" si="11"/>
        <v>75.96481320533344</v>
      </c>
      <c r="AC22" s="36">
        <f t="shared" si="5"/>
        <v>-3351296.209999919</v>
      </c>
      <c r="AD22" s="19">
        <f t="shared" si="6"/>
        <v>11481990.140000045</v>
      </c>
      <c r="AE22" s="36">
        <f>SUM(AE20:AE21)</f>
        <v>3603146.2</v>
      </c>
      <c r="AF22" s="36">
        <f>SUM(AF20:AF21)</f>
        <v>15085136.34</v>
      </c>
    </row>
    <row r="23" spans="1:32" ht="26.25" customHeight="1">
      <c r="A23" s="118"/>
      <c r="B23" s="118"/>
      <c r="C23" s="118"/>
      <c r="D23" s="119"/>
      <c r="E23" s="120"/>
      <c r="F23" s="121"/>
      <c r="G23" s="122"/>
      <c r="H23" s="123"/>
      <c r="I23" s="120"/>
      <c r="J23" s="124"/>
      <c r="K23" s="125"/>
      <c r="L23" s="126"/>
      <c r="M23" s="127"/>
      <c r="N23" s="121"/>
      <c r="O23" s="126"/>
      <c r="P23" s="128"/>
      <c r="Q23" s="121"/>
      <c r="R23" s="126"/>
      <c r="S23" s="128"/>
      <c r="T23" s="121"/>
      <c r="U23" s="129"/>
      <c r="V23" s="129"/>
      <c r="W23" s="121"/>
      <c r="X23" s="120"/>
      <c r="Y23" s="120"/>
      <c r="Z23" s="130"/>
      <c r="AA23" s="131"/>
      <c r="AB23" s="132"/>
      <c r="AC23" s="133"/>
      <c r="AD23" s="134"/>
      <c r="AE23" s="133"/>
      <c r="AF23" s="133"/>
    </row>
  </sheetData>
  <sheetProtection/>
  <mergeCells count="29">
    <mergeCell ref="A22:C22"/>
    <mergeCell ref="A18:C18"/>
    <mergeCell ref="A19:C19"/>
    <mergeCell ref="A20:C20"/>
    <mergeCell ref="G9:G10"/>
    <mergeCell ref="A14:C14"/>
    <mergeCell ref="A16:C16"/>
    <mergeCell ref="A21:C21"/>
    <mergeCell ref="A12:C12"/>
    <mergeCell ref="A6:C10"/>
    <mergeCell ref="A13:C13"/>
    <mergeCell ref="H9:I9"/>
    <mergeCell ref="AE6:AF8"/>
    <mergeCell ref="AC6:AD8"/>
    <mergeCell ref="A15:C15"/>
    <mergeCell ref="A17:C17"/>
    <mergeCell ref="G6:Y6"/>
    <mergeCell ref="X7:Y9"/>
    <mergeCell ref="R7:T9"/>
    <mergeCell ref="A11:C11"/>
    <mergeCell ref="B3:AA3"/>
    <mergeCell ref="AA5:AB5"/>
    <mergeCell ref="Z6:AB8"/>
    <mergeCell ref="U7:W9"/>
    <mergeCell ref="O7:Q9"/>
    <mergeCell ref="G7:K8"/>
    <mergeCell ref="J9:K9"/>
    <mergeCell ref="L7:N9"/>
    <mergeCell ref="D6:F9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zoomScalePageLayoutView="0" workbookViewId="0" topLeftCell="A1">
      <pane xSplit="5" topLeftCell="AX1" activePane="topRight" state="frozen"/>
      <selection pane="topLeft" activeCell="A4" sqref="A4"/>
      <selection pane="topRight" activeCell="BX9" sqref="BX9:CA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75390625" style="0" customWidth="1"/>
    <col min="5" max="5" width="11.125" style="0" customWidth="1"/>
    <col min="6" max="6" width="5.75390625" style="0" customWidth="1"/>
    <col min="7" max="7" width="7.875" style="0" customWidth="1"/>
    <col min="8" max="9" width="10.25390625" style="0" customWidth="1"/>
    <col min="10" max="10" width="6.875" style="0" customWidth="1"/>
    <col min="11" max="11" width="6.125" style="0" customWidth="1"/>
    <col min="12" max="12" width="7.00390625" style="0" customWidth="1"/>
    <col min="13" max="13" width="9.3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7.875" style="0" customWidth="1"/>
    <col min="18" max="18" width="8.62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7.87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7.125" style="0" customWidth="1"/>
    <col min="28" max="29" width="7.625" style="0" customWidth="1"/>
    <col min="30" max="30" width="6.375" style="0" customWidth="1"/>
    <col min="31" max="31" width="6.875" style="0" customWidth="1"/>
    <col min="32" max="32" width="7.25390625" style="0" customWidth="1"/>
    <col min="33" max="33" width="7.75390625" style="0" customWidth="1"/>
    <col min="34" max="34" width="6.25390625" style="0" customWidth="1"/>
    <col min="35" max="35" width="5.87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8.25390625" style="0" customWidth="1"/>
    <col min="41" max="41" width="9.375" style="0" customWidth="1"/>
    <col min="42" max="42" width="9.75390625" style="0" customWidth="1"/>
    <col min="43" max="43" width="7.125" style="0" customWidth="1"/>
    <col min="44" max="44" width="5.625" style="0" customWidth="1"/>
    <col min="45" max="45" width="7.00390625" style="0" customWidth="1"/>
    <col min="46" max="46" width="9.75390625" style="0" customWidth="1"/>
    <col min="47" max="47" width="9.375" style="0" customWidth="1"/>
    <col min="48" max="49" width="6.25390625" style="0" customWidth="1"/>
    <col min="50" max="50" width="5.00390625" style="0" customWidth="1"/>
    <col min="51" max="51" width="9.25390625" style="0" customWidth="1"/>
    <col min="52" max="52" width="8.625" style="0" customWidth="1"/>
    <col min="53" max="53" width="7.25390625" style="0" customWidth="1"/>
    <col min="54" max="54" width="6.125" style="0" customWidth="1"/>
    <col min="55" max="55" width="8.00390625" style="0" customWidth="1"/>
    <col min="56" max="57" width="9.25390625" style="0" customWidth="1"/>
    <col min="58" max="58" width="6.875" style="0" customWidth="1"/>
    <col min="59" max="59" width="7.25390625" style="0" customWidth="1"/>
    <col min="60" max="60" width="7.875" style="0" customWidth="1"/>
    <col min="61" max="61" width="6.625" style="0" customWidth="1"/>
    <col min="62" max="62" width="7.25390625" style="0" customWidth="1"/>
    <col min="63" max="63" width="7.625" style="0" customWidth="1"/>
    <col min="64" max="64" width="6.125" style="0" customWidth="1"/>
    <col min="65" max="65" width="5.125" style="0" customWidth="1"/>
    <col min="66" max="66" width="6.625" style="0" customWidth="1"/>
    <col min="67" max="67" width="7.00390625" style="0" customWidth="1"/>
    <col min="68" max="68" width="6.25390625" style="0" customWidth="1"/>
    <col min="69" max="69" width="5.00390625" style="0" customWidth="1"/>
    <col min="70" max="70" width="4.875" style="0" customWidth="1"/>
    <col min="71" max="71" width="6.00390625" style="0" customWidth="1"/>
    <col min="72" max="72" width="6.125" style="0" customWidth="1"/>
    <col min="73" max="73" width="5.625" style="0" customWidth="1"/>
    <col min="74" max="74" width="5.25390625" style="0" customWidth="1"/>
    <col min="75" max="75" width="4.00390625" style="0" customWidth="1"/>
    <col min="76" max="76" width="8.25390625" style="0" customWidth="1"/>
    <col min="77" max="77" width="8.125" style="0" customWidth="1"/>
    <col min="78" max="78" width="3.125" style="0" customWidth="1"/>
    <col min="79" max="79" width="3.25390625" style="0" customWidth="1"/>
  </cols>
  <sheetData>
    <row r="1" ht="3" customHeight="1"/>
    <row r="2" ht="12.75" customHeight="1" hidden="1"/>
    <row r="3" spans="1:50" ht="56.25" customHeight="1">
      <c r="A3" s="251" t="s">
        <v>85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46"/>
      <c r="AT3" s="2"/>
      <c r="AU3" s="2"/>
      <c r="AV3" s="2"/>
      <c r="AW3" s="2"/>
      <c r="AX3" s="2"/>
    </row>
    <row r="6" spans="1:79" ht="12.75">
      <c r="A6" s="232" t="s">
        <v>2</v>
      </c>
      <c r="B6" s="232"/>
      <c r="C6" s="232"/>
      <c r="D6" s="233" t="s">
        <v>0</v>
      </c>
      <c r="E6" s="233"/>
      <c r="F6" s="234"/>
      <c r="G6" s="245" t="s">
        <v>16</v>
      </c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7"/>
    </row>
    <row r="7" spans="1:79" ht="43.5" customHeight="1">
      <c r="A7" s="232"/>
      <c r="B7" s="232"/>
      <c r="C7" s="232"/>
      <c r="D7" s="235"/>
      <c r="E7" s="235"/>
      <c r="F7" s="236"/>
      <c r="G7" s="208" t="s">
        <v>1</v>
      </c>
      <c r="H7" s="225"/>
      <c r="I7" s="225"/>
      <c r="J7" s="225"/>
      <c r="K7" s="218"/>
      <c r="L7" s="208" t="s">
        <v>13</v>
      </c>
      <c r="M7" s="225"/>
      <c r="N7" s="225"/>
      <c r="O7" s="225"/>
      <c r="P7" s="218"/>
      <c r="Q7" s="226" t="s">
        <v>51</v>
      </c>
      <c r="R7" s="209"/>
      <c r="S7" s="209"/>
      <c r="T7" s="209"/>
      <c r="U7" s="210"/>
      <c r="V7" s="226" t="s">
        <v>14</v>
      </c>
      <c r="W7" s="209"/>
      <c r="X7" s="209"/>
      <c r="Y7" s="209"/>
      <c r="Z7" s="210"/>
      <c r="AA7" s="208" t="s">
        <v>33</v>
      </c>
      <c r="AB7" s="209"/>
      <c r="AC7" s="209"/>
      <c r="AD7" s="209"/>
      <c r="AE7" s="210"/>
      <c r="AF7" s="208" t="s">
        <v>44</v>
      </c>
      <c r="AG7" s="209"/>
      <c r="AH7" s="209"/>
      <c r="AI7" s="209"/>
      <c r="AJ7" s="210"/>
      <c r="AK7" s="237" t="s">
        <v>2</v>
      </c>
      <c r="AL7" s="238"/>
      <c r="AM7" s="239"/>
      <c r="AN7" s="208" t="s">
        <v>52</v>
      </c>
      <c r="AO7" s="209"/>
      <c r="AP7" s="209"/>
      <c r="AQ7" s="209"/>
      <c r="AR7" s="210"/>
      <c r="AS7" s="208" t="s">
        <v>42</v>
      </c>
      <c r="AT7" s="209"/>
      <c r="AU7" s="209"/>
      <c r="AV7" s="209"/>
      <c r="AW7" s="210"/>
      <c r="AX7" s="208" t="s">
        <v>32</v>
      </c>
      <c r="AY7" s="209"/>
      <c r="AZ7" s="209"/>
      <c r="BA7" s="209"/>
      <c r="BB7" s="210"/>
      <c r="BC7" s="208" t="s">
        <v>31</v>
      </c>
      <c r="BD7" s="246"/>
      <c r="BE7" s="246"/>
      <c r="BF7" s="246"/>
      <c r="BG7" s="247"/>
      <c r="BH7" s="208" t="s">
        <v>64</v>
      </c>
      <c r="BI7" s="215"/>
      <c r="BJ7" s="215"/>
      <c r="BK7" s="215"/>
      <c r="BL7" s="216"/>
      <c r="BM7" s="202" t="s">
        <v>72</v>
      </c>
      <c r="BN7" s="203"/>
      <c r="BO7" s="203"/>
      <c r="BP7" s="203"/>
      <c r="BQ7" s="203"/>
      <c r="BR7" s="202" t="s">
        <v>78</v>
      </c>
      <c r="BS7" s="203"/>
      <c r="BT7" s="203"/>
      <c r="BU7" s="203"/>
      <c r="BV7" s="204"/>
      <c r="BW7" s="208" t="s">
        <v>54</v>
      </c>
      <c r="BX7" s="246"/>
      <c r="BY7" s="246"/>
      <c r="BZ7" s="246"/>
      <c r="CA7" s="247"/>
    </row>
    <row r="8" spans="1:79" ht="27.75" customHeight="1">
      <c r="A8" s="232"/>
      <c r="B8" s="232"/>
      <c r="C8" s="232"/>
      <c r="D8" s="205" t="s">
        <v>50</v>
      </c>
      <c r="E8" s="227" t="s">
        <v>20</v>
      </c>
      <c r="F8" s="53"/>
      <c r="G8" s="219" t="s">
        <v>50</v>
      </c>
      <c r="H8" s="207" t="s">
        <v>20</v>
      </c>
      <c r="I8" s="207"/>
      <c r="J8" s="217" t="s">
        <v>59</v>
      </c>
      <c r="K8" s="218"/>
      <c r="L8" s="219" t="s">
        <v>50</v>
      </c>
      <c r="M8" s="207" t="s">
        <v>20</v>
      </c>
      <c r="N8" s="207"/>
      <c r="O8" s="217" t="s">
        <v>59</v>
      </c>
      <c r="P8" s="218"/>
      <c r="Q8" s="219" t="s">
        <v>50</v>
      </c>
      <c r="R8" s="207" t="s">
        <v>20</v>
      </c>
      <c r="S8" s="207"/>
      <c r="T8" s="217" t="s">
        <v>59</v>
      </c>
      <c r="U8" s="218"/>
      <c r="V8" s="205" t="s">
        <v>50</v>
      </c>
      <c r="W8" s="207" t="s">
        <v>20</v>
      </c>
      <c r="X8" s="207"/>
      <c r="Y8" s="206" t="s">
        <v>59</v>
      </c>
      <c r="Z8" s="206"/>
      <c r="AA8" s="205" t="s">
        <v>50</v>
      </c>
      <c r="AB8" s="207" t="s">
        <v>20</v>
      </c>
      <c r="AC8" s="207"/>
      <c r="AD8" s="206" t="s">
        <v>59</v>
      </c>
      <c r="AE8" s="206"/>
      <c r="AF8" s="205" t="s">
        <v>50</v>
      </c>
      <c r="AG8" s="207" t="s">
        <v>20</v>
      </c>
      <c r="AH8" s="207"/>
      <c r="AI8" s="206" t="s">
        <v>59</v>
      </c>
      <c r="AJ8" s="206"/>
      <c r="AK8" s="240"/>
      <c r="AL8" s="241"/>
      <c r="AM8" s="242"/>
      <c r="AN8" s="205" t="s">
        <v>50</v>
      </c>
      <c r="AO8" s="207" t="s">
        <v>20</v>
      </c>
      <c r="AP8" s="207"/>
      <c r="AQ8" s="206" t="s">
        <v>59</v>
      </c>
      <c r="AR8" s="206"/>
      <c r="AS8" s="205" t="s">
        <v>50</v>
      </c>
      <c r="AT8" s="207" t="s">
        <v>20</v>
      </c>
      <c r="AU8" s="207"/>
      <c r="AV8" s="206" t="s">
        <v>59</v>
      </c>
      <c r="AW8" s="206"/>
      <c r="AX8" s="205" t="s">
        <v>50</v>
      </c>
      <c r="AY8" s="207" t="s">
        <v>20</v>
      </c>
      <c r="AZ8" s="207"/>
      <c r="BA8" s="206" t="s">
        <v>59</v>
      </c>
      <c r="BB8" s="206"/>
      <c r="BC8" s="205" t="s">
        <v>50</v>
      </c>
      <c r="BD8" s="207" t="s">
        <v>20</v>
      </c>
      <c r="BE8" s="207"/>
      <c r="BF8" s="206" t="s">
        <v>59</v>
      </c>
      <c r="BG8" s="206"/>
      <c r="BH8" s="205" t="s">
        <v>50</v>
      </c>
      <c r="BI8" s="207" t="s">
        <v>20</v>
      </c>
      <c r="BJ8" s="207"/>
      <c r="BK8" s="206" t="s">
        <v>59</v>
      </c>
      <c r="BL8" s="206"/>
      <c r="BM8" s="205" t="s">
        <v>50</v>
      </c>
      <c r="BN8" s="207" t="s">
        <v>20</v>
      </c>
      <c r="BO8" s="207"/>
      <c r="BP8" s="206" t="s">
        <v>59</v>
      </c>
      <c r="BQ8" s="206"/>
      <c r="BR8" s="205" t="s">
        <v>50</v>
      </c>
      <c r="BS8" s="207" t="s">
        <v>20</v>
      </c>
      <c r="BT8" s="207"/>
      <c r="BU8" s="206" t="s">
        <v>59</v>
      </c>
      <c r="BV8" s="206"/>
      <c r="BW8" s="205" t="s">
        <v>50</v>
      </c>
      <c r="BX8" s="207" t="s">
        <v>20</v>
      </c>
      <c r="BY8" s="207"/>
      <c r="BZ8" s="206" t="s">
        <v>59</v>
      </c>
      <c r="CA8" s="206"/>
    </row>
    <row r="9" spans="1:79" ht="75.75" customHeight="1">
      <c r="A9" s="232"/>
      <c r="B9" s="232"/>
      <c r="C9" s="232"/>
      <c r="D9" s="207"/>
      <c r="E9" s="206"/>
      <c r="F9" s="54" t="s">
        <v>15</v>
      </c>
      <c r="G9" s="220"/>
      <c r="H9" s="12" t="s">
        <v>81</v>
      </c>
      <c r="I9" s="51" t="s">
        <v>82</v>
      </c>
      <c r="J9" s="51" t="s">
        <v>84</v>
      </c>
      <c r="K9" s="51" t="s">
        <v>83</v>
      </c>
      <c r="L9" s="220"/>
      <c r="M9" s="12" t="s">
        <v>81</v>
      </c>
      <c r="N9" s="51" t="s">
        <v>82</v>
      </c>
      <c r="O9" s="51" t="s">
        <v>84</v>
      </c>
      <c r="P9" s="51" t="s">
        <v>83</v>
      </c>
      <c r="Q9" s="220"/>
      <c r="R9" s="12" t="s">
        <v>81</v>
      </c>
      <c r="S9" s="51" t="s">
        <v>82</v>
      </c>
      <c r="T9" s="51" t="s">
        <v>84</v>
      </c>
      <c r="U9" s="51" t="s">
        <v>83</v>
      </c>
      <c r="V9" s="206"/>
      <c r="W9" s="12" t="s">
        <v>81</v>
      </c>
      <c r="X9" s="51" t="s">
        <v>82</v>
      </c>
      <c r="Y9" s="51" t="s">
        <v>84</v>
      </c>
      <c r="Z9" s="51" t="s">
        <v>83</v>
      </c>
      <c r="AA9" s="206"/>
      <c r="AB9" s="12" t="s">
        <v>81</v>
      </c>
      <c r="AC9" s="51" t="s">
        <v>82</v>
      </c>
      <c r="AD9" s="51" t="s">
        <v>84</v>
      </c>
      <c r="AE9" s="51" t="s">
        <v>83</v>
      </c>
      <c r="AF9" s="206"/>
      <c r="AG9" s="12" t="s">
        <v>81</v>
      </c>
      <c r="AH9" s="51" t="s">
        <v>82</v>
      </c>
      <c r="AI9" s="51" t="s">
        <v>84</v>
      </c>
      <c r="AJ9" s="51" t="s">
        <v>83</v>
      </c>
      <c r="AK9" s="220"/>
      <c r="AL9" s="243"/>
      <c r="AM9" s="244"/>
      <c r="AN9" s="206"/>
      <c r="AO9" s="12" t="s">
        <v>81</v>
      </c>
      <c r="AP9" s="51" t="s">
        <v>82</v>
      </c>
      <c r="AQ9" s="51" t="s">
        <v>84</v>
      </c>
      <c r="AR9" s="51" t="s">
        <v>83</v>
      </c>
      <c r="AS9" s="206"/>
      <c r="AT9" s="12" t="s">
        <v>81</v>
      </c>
      <c r="AU9" s="51" t="s">
        <v>82</v>
      </c>
      <c r="AV9" s="51" t="s">
        <v>84</v>
      </c>
      <c r="AW9" s="51" t="s">
        <v>83</v>
      </c>
      <c r="AX9" s="206"/>
      <c r="AY9" s="12" t="s">
        <v>81</v>
      </c>
      <c r="AZ9" s="51" t="s">
        <v>82</v>
      </c>
      <c r="BA9" s="51" t="s">
        <v>84</v>
      </c>
      <c r="BB9" s="51" t="s">
        <v>83</v>
      </c>
      <c r="BC9" s="206"/>
      <c r="BD9" s="12" t="s">
        <v>81</v>
      </c>
      <c r="BE9" s="51" t="s">
        <v>82</v>
      </c>
      <c r="BF9" s="51" t="s">
        <v>84</v>
      </c>
      <c r="BG9" s="51" t="s">
        <v>83</v>
      </c>
      <c r="BH9" s="206"/>
      <c r="BI9" s="12" t="s">
        <v>81</v>
      </c>
      <c r="BJ9" s="51" t="s">
        <v>82</v>
      </c>
      <c r="BK9" s="51" t="s">
        <v>84</v>
      </c>
      <c r="BL9" s="51" t="s">
        <v>83</v>
      </c>
      <c r="BM9" s="206"/>
      <c r="BN9" s="12" t="s">
        <v>81</v>
      </c>
      <c r="BO9" s="51" t="s">
        <v>82</v>
      </c>
      <c r="BP9" s="51" t="s">
        <v>84</v>
      </c>
      <c r="BQ9" s="51" t="s">
        <v>83</v>
      </c>
      <c r="BR9" s="206"/>
      <c r="BS9" s="12" t="s">
        <v>81</v>
      </c>
      <c r="BT9" s="51" t="s">
        <v>82</v>
      </c>
      <c r="BU9" s="51" t="s">
        <v>84</v>
      </c>
      <c r="BV9" s="51" t="s">
        <v>83</v>
      </c>
      <c r="BW9" s="206"/>
      <c r="BX9" s="12" t="s">
        <v>81</v>
      </c>
      <c r="BY9" s="51" t="s">
        <v>82</v>
      </c>
      <c r="BZ9" s="51" t="s">
        <v>84</v>
      </c>
      <c r="CA9" s="51" t="s">
        <v>83</v>
      </c>
    </row>
    <row r="10" spans="1:79" s="14" customFormat="1" ht="27.75" customHeight="1">
      <c r="A10" s="213" t="s">
        <v>4</v>
      </c>
      <c r="B10" s="213"/>
      <c r="C10" s="214"/>
      <c r="D10" s="58">
        <f>G10+L10+Q10+V10+AA10+AF10+AN10+AS10+AX10+BC10+BW10</f>
        <v>482250</v>
      </c>
      <c r="E10" s="59">
        <f>I10+N10+S10+X10+AC10+AP10+AU10+BE10</f>
        <v>282085.35000000003</v>
      </c>
      <c r="F10" s="41">
        <f>E10/D10*100</f>
        <v>58.49359253499223</v>
      </c>
      <c r="G10" s="60">
        <v>85270</v>
      </c>
      <c r="H10" s="39">
        <v>42670.32</v>
      </c>
      <c r="I10" s="39">
        <v>77320.47</v>
      </c>
      <c r="J10" s="61">
        <f>I10/H10*100</f>
        <v>181.20433594123503</v>
      </c>
      <c r="K10" s="41">
        <f>I10/G10*100</f>
        <v>90.67722528439076</v>
      </c>
      <c r="L10" s="42">
        <v>21100</v>
      </c>
      <c r="M10" s="62">
        <v>15307.68</v>
      </c>
      <c r="N10" s="82">
        <v>6210.53</v>
      </c>
      <c r="O10" s="96">
        <f>N10/M10*100</f>
        <v>40.571334127705825</v>
      </c>
      <c r="P10" s="41">
        <f>N10/L10*100</f>
        <v>29.433791469194308</v>
      </c>
      <c r="Q10" s="42">
        <v>59000</v>
      </c>
      <c r="R10" s="39">
        <v>789.05</v>
      </c>
      <c r="S10" s="39">
        <v>18325.48</v>
      </c>
      <c r="T10" s="41">
        <f>S10/R10*100</f>
        <v>2322.473860972055</v>
      </c>
      <c r="U10" s="41">
        <f>S10/Q10*100</f>
        <v>31.060135593220338</v>
      </c>
      <c r="V10" s="42">
        <v>214400</v>
      </c>
      <c r="W10" s="39">
        <v>89145.2</v>
      </c>
      <c r="X10" s="39">
        <v>126699.66</v>
      </c>
      <c r="Y10" s="41">
        <f>X10/W10*100</f>
        <v>142.12729344933882</v>
      </c>
      <c r="Z10" s="41">
        <f>X10/V10*100</f>
        <v>59.09499067164179</v>
      </c>
      <c r="AA10" s="42">
        <v>0</v>
      </c>
      <c r="AB10" s="42">
        <v>10350</v>
      </c>
      <c r="AC10" s="42">
        <v>10000</v>
      </c>
      <c r="AD10" s="41">
        <f>AC10/AB10*100</f>
        <v>96.61835748792271</v>
      </c>
      <c r="AE10" s="41">
        <v>0</v>
      </c>
      <c r="AF10" s="39">
        <v>0</v>
      </c>
      <c r="AG10" s="64"/>
      <c r="AH10" s="64"/>
      <c r="AI10" s="64"/>
      <c r="AJ10" s="64"/>
      <c r="AK10" s="228" t="s">
        <v>4</v>
      </c>
      <c r="AL10" s="228"/>
      <c r="AM10" s="229"/>
      <c r="AN10" s="42">
        <v>73050</v>
      </c>
      <c r="AO10" s="39">
        <v>41813.17</v>
      </c>
      <c r="AP10" s="39">
        <v>24741.39</v>
      </c>
      <c r="AQ10" s="41">
        <f>AP10/AO10*100</f>
        <v>59.171285028138264</v>
      </c>
      <c r="AR10" s="41">
        <f>AP10/AN10*100</f>
        <v>33.86911704312115</v>
      </c>
      <c r="AS10" s="42">
        <v>17700</v>
      </c>
      <c r="AT10" s="39">
        <v>19311.03</v>
      </c>
      <c r="AU10" s="39">
        <v>11507.82</v>
      </c>
      <c r="AV10" s="41">
        <f>AU10/AT10*100</f>
        <v>59.591953406938934</v>
      </c>
      <c r="AW10" s="41">
        <f>AU10/AS10*100</f>
        <v>65.01593220338982</v>
      </c>
      <c r="AX10" s="64"/>
      <c r="AY10" s="39">
        <v>1864.29</v>
      </c>
      <c r="AZ10" s="63"/>
      <c r="BA10" s="98">
        <v>0</v>
      </c>
      <c r="BB10" s="41">
        <v>0</v>
      </c>
      <c r="BC10" s="42">
        <v>11730</v>
      </c>
      <c r="BD10" s="39">
        <v>10444.77</v>
      </c>
      <c r="BE10" s="39">
        <v>7280</v>
      </c>
      <c r="BF10" s="41">
        <f>BE10/BD10*100</f>
        <v>69.69995509714431</v>
      </c>
      <c r="BG10" s="41">
        <f>BE10/BC10*100</f>
        <v>62.063086104006814</v>
      </c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64"/>
      <c r="BX10" s="64"/>
      <c r="BY10" s="39">
        <v>0</v>
      </c>
      <c r="BZ10" s="41">
        <v>0</v>
      </c>
      <c r="CA10" s="41">
        <v>0</v>
      </c>
    </row>
    <row r="11" spans="1:79" s="15" customFormat="1" ht="24.75" customHeight="1">
      <c r="A11" s="211" t="s">
        <v>5</v>
      </c>
      <c r="B11" s="211"/>
      <c r="C11" s="212"/>
      <c r="D11" s="58">
        <f aca="true" t="shared" si="0" ref="D11:D18">G11+L11+Q11+V11+AA11+AF11+AN11+AS11+AX11+BC11+BW11</f>
        <v>608900</v>
      </c>
      <c r="E11" s="59">
        <f>I11+N11+S11+X11+AC11+AP11+AU11+BE11+BJ11</f>
        <v>406401.24</v>
      </c>
      <c r="F11" s="41">
        <f aca="true" t="shared" si="1" ref="F11:F19">E11/D11*100</f>
        <v>66.74351124979471</v>
      </c>
      <c r="G11" s="60">
        <v>111300</v>
      </c>
      <c r="H11" s="39">
        <v>95740.67</v>
      </c>
      <c r="I11" s="39">
        <v>91101.2</v>
      </c>
      <c r="J11" s="61">
        <f aca="true" t="shared" si="2" ref="J11:J19">I11/H11*100</f>
        <v>95.15412833438496</v>
      </c>
      <c r="K11" s="41">
        <f aca="true" t="shared" si="3" ref="K11:K19">I11/G11*100</f>
        <v>81.85193171608266</v>
      </c>
      <c r="L11" s="42">
        <v>2800</v>
      </c>
      <c r="M11" s="39">
        <v>1998.36</v>
      </c>
      <c r="N11" s="81">
        <v>10223.38</v>
      </c>
      <c r="O11" s="96">
        <f aca="true" t="shared" si="4" ref="O11:O19">N11/M11*100</f>
        <v>511.5885025721092</v>
      </c>
      <c r="P11" s="41">
        <f aca="true" t="shared" si="5" ref="P11:P19">N11/L11*100</f>
        <v>365.12071428571426</v>
      </c>
      <c r="Q11" s="42">
        <v>86800</v>
      </c>
      <c r="R11" s="39">
        <v>7595.99</v>
      </c>
      <c r="S11" s="39">
        <v>49603.82</v>
      </c>
      <c r="T11" s="41">
        <f aca="true" t="shared" si="6" ref="T11:T19">S11/R11*100</f>
        <v>653.0263994555022</v>
      </c>
      <c r="U11" s="41">
        <f>S11/Q11*100</f>
        <v>57.14725806451612</v>
      </c>
      <c r="V11" s="42">
        <v>319800</v>
      </c>
      <c r="W11" s="62">
        <v>235076.67</v>
      </c>
      <c r="X11" s="62">
        <v>218150.97</v>
      </c>
      <c r="Y11" s="41">
        <f aca="true" t="shared" si="7" ref="Y11:Y19">X11/W11*100</f>
        <v>92.79992353133129</v>
      </c>
      <c r="Z11" s="41">
        <f aca="true" t="shared" si="8" ref="Z11:Z19">X11/V11*100</f>
        <v>68.21481238273921</v>
      </c>
      <c r="AA11" s="42">
        <v>0</v>
      </c>
      <c r="AB11" s="42">
        <v>11600</v>
      </c>
      <c r="AC11" s="42">
        <v>9000</v>
      </c>
      <c r="AD11" s="41">
        <f aca="true" t="shared" si="9" ref="AD11:AD19">AC11/AB11*100</f>
        <v>77.58620689655173</v>
      </c>
      <c r="AE11" s="41">
        <v>0</v>
      </c>
      <c r="AF11" s="39">
        <v>0</v>
      </c>
      <c r="AG11" s="39">
        <v>1324.08</v>
      </c>
      <c r="AH11" s="43"/>
      <c r="AI11" s="43"/>
      <c r="AJ11" s="64"/>
      <c r="AK11" s="230" t="s">
        <v>5</v>
      </c>
      <c r="AL11" s="230"/>
      <c r="AM11" s="231"/>
      <c r="AN11" s="42">
        <v>88200</v>
      </c>
      <c r="AO11" s="39">
        <v>41544.89</v>
      </c>
      <c r="AP11" s="39">
        <v>22461.87</v>
      </c>
      <c r="AQ11" s="41">
        <f aca="true" t="shared" si="10" ref="AQ11:AQ19">AP11/AO11*100</f>
        <v>54.06650492996852</v>
      </c>
      <c r="AR11" s="41">
        <f aca="true" t="shared" si="11" ref="AR11:AR19">AP11/AN11*100</f>
        <v>25.466972789115644</v>
      </c>
      <c r="AS11" s="42">
        <v>0</v>
      </c>
      <c r="AT11" s="39">
        <v>1736.86</v>
      </c>
      <c r="AU11" s="39">
        <v>0</v>
      </c>
      <c r="AV11" s="41">
        <f aca="true" t="shared" si="12" ref="AV11:AV19">AU11/AT11*100</f>
        <v>0</v>
      </c>
      <c r="AW11" s="41">
        <v>0</v>
      </c>
      <c r="AX11" s="64"/>
      <c r="AY11" s="39">
        <v>18230.88</v>
      </c>
      <c r="AZ11" s="63"/>
      <c r="BA11" s="98">
        <v>0</v>
      </c>
      <c r="BB11" s="41">
        <v>0</v>
      </c>
      <c r="BC11" s="42">
        <v>0</v>
      </c>
      <c r="BD11" s="39">
        <v>8774</v>
      </c>
      <c r="BE11" s="39">
        <v>2140</v>
      </c>
      <c r="BF11" s="41">
        <v>0</v>
      </c>
      <c r="BG11" s="41">
        <v>0</v>
      </c>
      <c r="BH11" s="41"/>
      <c r="BI11" s="41"/>
      <c r="BJ11" s="42">
        <v>3720</v>
      </c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64"/>
      <c r="BX11" s="39"/>
      <c r="BY11" s="39">
        <v>0</v>
      </c>
      <c r="BZ11" s="41">
        <v>0</v>
      </c>
      <c r="CA11" s="41">
        <v>0</v>
      </c>
    </row>
    <row r="12" spans="1:79" s="15" customFormat="1" ht="24.75" customHeight="1">
      <c r="A12" s="211" t="s">
        <v>6</v>
      </c>
      <c r="B12" s="211"/>
      <c r="C12" s="212"/>
      <c r="D12" s="58">
        <f t="shared" si="0"/>
        <v>1063300</v>
      </c>
      <c r="E12" s="59">
        <f>I12+N12+S12+X12+AC12+AP12+AU12+AZ12+BE12+BY12</f>
        <v>756793.0199999999</v>
      </c>
      <c r="F12" s="41">
        <f t="shared" si="1"/>
        <v>71.17398852628608</v>
      </c>
      <c r="G12" s="66">
        <v>293900</v>
      </c>
      <c r="H12" s="39">
        <v>170317.34</v>
      </c>
      <c r="I12" s="39">
        <v>226317.97</v>
      </c>
      <c r="J12" s="61">
        <f t="shared" si="2"/>
        <v>132.8801694530927</v>
      </c>
      <c r="K12" s="41">
        <f t="shared" si="3"/>
        <v>77.00509356924124</v>
      </c>
      <c r="L12" s="42">
        <v>60300</v>
      </c>
      <c r="M12" s="39">
        <v>39649.45</v>
      </c>
      <c r="N12" s="81">
        <v>106543.74</v>
      </c>
      <c r="O12" s="96">
        <f t="shared" si="4"/>
        <v>268.71429490194697</v>
      </c>
      <c r="P12" s="41">
        <f t="shared" si="5"/>
        <v>176.68945273631843</v>
      </c>
      <c r="Q12" s="42">
        <v>103900</v>
      </c>
      <c r="R12" s="39">
        <v>1430.67</v>
      </c>
      <c r="S12" s="81">
        <v>37760.23</v>
      </c>
      <c r="T12" s="41">
        <f t="shared" si="6"/>
        <v>2639.3389111395363</v>
      </c>
      <c r="U12" s="41">
        <f aca="true" t="shared" si="13" ref="U12:U19">S12/Q12*100</f>
        <v>36.34285851780559</v>
      </c>
      <c r="V12" s="42">
        <v>404985</v>
      </c>
      <c r="W12" s="39">
        <v>461682.47</v>
      </c>
      <c r="X12" s="39">
        <v>193985.15</v>
      </c>
      <c r="Y12" s="41">
        <f t="shared" si="7"/>
        <v>42.017005757225306</v>
      </c>
      <c r="Z12" s="41">
        <f t="shared" si="8"/>
        <v>47.89934195093645</v>
      </c>
      <c r="AA12" s="42">
        <v>0</v>
      </c>
      <c r="AB12" s="42">
        <v>22200</v>
      </c>
      <c r="AC12" s="42">
        <v>16200</v>
      </c>
      <c r="AD12" s="41">
        <f t="shared" si="9"/>
        <v>72.97297297297297</v>
      </c>
      <c r="AE12" s="41">
        <v>0</v>
      </c>
      <c r="AF12" s="39">
        <v>0</v>
      </c>
      <c r="AG12" s="64"/>
      <c r="AH12" s="64"/>
      <c r="AI12" s="64"/>
      <c r="AJ12" s="64"/>
      <c r="AK12" s="230" t="s">
        <v>6</v>
      </c>
      <c r="AL12" s="230"/>
      <c r="AM12" s="231"/>
      <c r="AN12" s="42">
        <v>178500</v>
      </c>
      <c r="AO12" s="39">
        <v>102599.31</v>
      </c>
      <c r="AP12" s="39">
        <v>104839</v>
      </c>
      <c r="AQ12" s="41">
        <f t="shared" si="10"/>
        <v>102.18294840384405</v>
      </c>
      <c r="AR12" s="41">
        <f t="shared" si="11"/>
        <v>58.733333333333334</v>
      </c>
      <c r="AS12" s="42">
        <v>10600</v>
      </c>
      <c r="AT12" s="39">
        <v>8511.18</v>
      </c>
      <c r="AU12" s="39">
        <v>9524.97</v>
      </c>
      <c r="AV12" s="41">
        <f t="shared" si="12"/>
        <v>111.91127434738777</v>
      </c>
      <c r="AW12" s="41">
        <f aca="true" t="shared" si="14" ref="AW12:AW19">AU12/AS12*100</f>
        <v>89.85820754716981</v>
      </c>
      <c r="AX12" s="64"/>
      <c r="AY12" s="39">
        <v>17965.75</v>
      </c>
      <c r="AZ12" s="39">
        <v>26422.26</v>
      </c>
      <c r="BA12" s="98">
        <f>AZ12/AY12*100</f>
        <v>147.07017519446723</v>
      </c>
      <c r="BB12" s="41">
        <v>0</v>
      </c>
      <c r="BC12" s="42">
        <v>11115</v>
      </c>
      <c r="BD12" s="39">
        <v>479.61</v>
      </c>
      <c r="BE12" s="39">
        <v>14687.5</v>
      </c>
      <c r="BF12" s="41">
        <f aca="true" t="shared" si="15" ref="BF12:BF19">BE12/BD12*100</f>
        <v>3062.3840203498676</v>
      </c>
      <c r="BG12" s="41">
        <f aca="true" t="shared" si="16" ref="BG12:BG19">BE12/BC12*100</f>
        <v>132.14125056230318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64"/>
      <c r="BX12" s="39"/>
      <c r="BY12" s="39">
        <v>20512.2</v>
      </c>
      <c r="BZ12" s="41">
        <v>0</v>
      </c>
      <c r="CA12" s="41">
        <v>0</v>
      </c>
    </row>
    <row r="13" spans="1:79" s="16" customFormat="1" ht="24.75" customHeight="1">
      <c r="A13" s="223" t="s">
        <v>7</v>
      </c>
      <c r="B13" s="223"/>
      <c r="C13" s="224"/>
      <c r="D13" s="58">
        <f t="shared" si="0"/>
        <v>805000</v>
      </c>
      <c r="E13" s="59">
        <f>I13+N13+S13+X13+AC13+AH13+AP13+AU13+BE13+BO13+BY13</f>
        <v>603118.89</v>
      </c>
      <c r="F13" s="41">
        <f t="shared" si="1"/>
        <v>74.92160124223602</v>
      </c>
      <c r="G13" s="42">
        <v>303935</v>
      </c>
      <c r="H13" s="67">
        <v>183798.78</v>
      </c>
      <c r="I13" s="67">
        <v>247309.52</v>
      </c>
      <c r="J13" s="61">
        <f t="shared" si="2"/>
        <v>134.55449486661445</v>
      </c>
      <c r="K13" s="41">
        <f t="shared" si="3"/>
        <v>81.36921381216378</v>
      </c>
      <c r="L13" s="42">
        <v>16100</v>
      </c>
      <c r="M13" s="62">
        <v>11320.72</v>
      </c>
      <c r="N13" s="82">
        <v>9001.8</v>
      </c>
      <c r="O13" s="96">
        <f t="shared" si="4"/>
        <v>79.5161438495078</v>
      </c>
      <c r="P13" s="41">
        <f t="shared" si="5"/>
        <v>55.911801242236024</v>
      </c>
      <c r="Q13" s="42">
        <v>95600</v>
      </c>
      <c r="R13" s="62">
        <v>6765.12</v>
      </c>
      <c r="S13" s="39">
        <v>44004.46</v>
      </c>
      <c r="T13" s="41">
        <f t="shared" si="6"/>
        <v>650.4608935244312</v>
      </c>
      <c r="U13" s="41">
        <f t="shared" si="13"/>
        <v>46.02976987447699</v>
      </c>
      <c r="V13" s="42">
        <v>286600</v>
      </c>
      <c r="W13" s="39">
        <v>252319.08</v>
      </c>
      <c r="X13" s="39">
        <v>220900.55</v>
      </c>
      <c r="Y13" s="41">
        <f t="shared" si="7"/>
        <v>87.54809584752766</v>
      </c>
      <c r="Z13" s="41">
        <f t="shared" si="8"/>
        <v>77.07625610607117</v>
      </c>
      <c r="AA13" s="42">
        <v>0</v>
      </c>
      <c r="AB13" s="42">
        <v>27790</v>
      </c>
      <c r="AC13" s="42">
        <v>16200</v>
      </c>
      <c r="AD13" s="41">
        <f t="shared" si="9"/>
        <v>58.294350485786254</v>
      </c>
      <c r="AE13" s="41">
        <v>0</v>
      </c>
      <c r="AF13" s="39">
        <v>0</v>
      </c>
      <c r="AG13" s="39">
        <v>284.14</v>
      </c>
      <c r="AH13" s="39">
        <v>1.77</v>
      </c>
      <c r="AI13" s="41">
        <f>AH13/AG13*100</f>
        <v>0.6229323572886606</v>
      </c>
      <c r="AJ13" s="41">
        <v>0</v>
      </c>
      <c r="AK13" s="249" t="s">
        <v>7</v>
      </c>
      <c r="AL13" s="249"/>
      <c r="AM13" s="250"/>
      <c r="AN13" s="42">
        <v>99900</v>
      </c>
      <c r="AO13" s="39">
        <v>56703.64</v>
      </c>
      <c r="AP13" s="39">
        <v>50777.85</v>
      </c>
      <c r="AQ13" s="41">
        <f t="shared" si="10"/>
        <v>89.54954214579523</v>
      </c>
      <c r="AR13" s="41">
        <f t="shared" si="11"/>
        <v>50.82867867867867</v>
      </c>
      <c r="AS13" s="42">
        <v>200</v>
      </c>
      <c r="AT13" s="39">
        <v>3617.64</v>
      </c>
      <c r="AU13" s="39">
        <v>143.92</v>
      </c>
      <c r="AV13" s="41">
        <f t="shared" si="12"/>
        <v>3.978284185269955</v>
      </c>
      <c r="AW13" s="41">
        <f t="shared" si="14"/>
        <v>71.96</v>
      </c>
      <c r="AX13" s="64"/>
      <c r="AY13" s="39">
        <v>24671.88</v>
      </c>
      <c r="AZ13" s="63"/>
      <c r="BA13" s="98">
        <v>0</v>
      </c>
      <c r="BB13" s="41">
        <v>0</v>
      </c>
      <c r="BC13" s="42">
        <v>2665</v>
      </c>
      <c r="BD13" s="39">
        <v>30412.35</v>
      </c>
      <c r="BE13" s="39">
        <v>11779.02</v>
      </c>
      <c r="BF13" s="41">
        <f t="shared" si="15"/>
        <v>38.73104183004602</v>
      </c>
      <c r="BG13" s="41">
        <f t="shared" si="16"/>
        <v>441.98949343339586</v>
      </c>
      <c r="BH13" s="41"/>
      <c r="BI13" s="41"/>
      <c r="BJ13" s="41"/>
      <c r="BK13" s="41"/>
      <c r="BL13" s="41"/>
      <c r="BM13" s="41"/>
      <c r="BN13" s="41"/>
      <c r="BO13" s="42">
        <v>3000</v>
      </c>
      <c r="BP13" s="41"/>
      <c r="BQ13" s="41"/>
      <c r="BR13" s="41"/>
      <c r="BS13" s="41"/>
      <c r="BT13" s="41"/>
      <c r="BU13" s="41"/>
      <c r="BV13" s="41"/>
      <c r="BW13" s="64"/>
      <c r="BX13" s="63"/>
      <c r="BY13" s="39">
        <v>0</v>
      </c>
      <c r="BZ13" s="41">
        <v>0</v>
      </c>
      <c r="CA13" s="41">
        <v>0</v>
      </c>
    </row>
    <row r="14" spans="1:79" s="15" customFormat="1" ht="24.75" customHeight="1">
      <c r="A14" s="211" t="s">
        <v>8</v>
      </c>
      <c r="B14" s="211"/>
      <c r="C14" s="212"/>
      <c r="D14" s="58">
        <f t="shared" si="0"/>
        <v>450256</v>
      </c>
      <c r="E14" s="59">
        <f>I14+N14+S14+X14+AC14+AP14+AU14+AZ14+BE14+BY14</f>
        <v>413864.67999999993</v>
      </c>
      <c r="F14" s="41">
        <f t="shared" si="1"/>
        <v>91.91763796595713</v>
      </c>
      <c r="G14" s="68">
        <v>69838</v>
      </c>
      <c r="H14" s="39">
        <v>44924.47</v>
      </c>
      <c r="I14" s="39">
        <v>56103.15</v>
      </c>
      <c r="J14" s="61">
        <f t="shared" si="2"/>
        <v>124.88327630798983</v>
      </c>
      <c r="K14" s="41">
        <f t="shared" si="3"/>
        <v>80.33327128497379</v>
      </c>
      <c r="L14" s="42">
        <v>29700</v>
      </c>
      <c r="M14" s="39">
        <v>21102.28</v>
      </c>
      <c r="N14" s="81">
        <v>27602.52</v>
      </c>
      <c r="O14" s="96">
        <f t="shared" si="4"/>
        <v>130.80349611511176</v>
      </c>
      <c r="P14" s="41">
        <f t="shared" si="5"/>
        <v>92.93777777777777</v>
      </c>
      <c r="Q14" s="42">
        <v>70900</v>
      </c>
      <c r="R14" s="62">
        <v>1598.49</v>
      </c>
      <c r="S14" s="39">
        <v>32945.34</v>
      </c>
      <c r="T14" s="41">
        <f t="shared" si="6"/>
        <v>2061.0288459733874</v>
      </c>
      <c r="U14" s="41">
        <f>S14/Q14*100</f>
        <v>46.467334273624815</v>
      </c>
      <c r="V14" s="42">
        <v>162306</v>
      </c>
      <c r="W14" s="62">
        <v>100705.06</v>
      </c>
      <c r="X14" s="62">
        <v>175345.1</v>
      </c>
      <c r="Y14" s="41">
        <f t="shared" si="7"/>
        <v>174.11746738445913</v>
      </c>
      <c r="Z14" s="41">
        <f t="shared" si="8"/>
        <v>108.03365248358041</v>
      </c>
      <c r="AA14" s="42">
        <v>0</v>
      </c>
      <c r="AB14" s="69">
        <v>21200</v>
      </c>
      <c r="AC14" s="69">
        <v>4550</v>
      </c>
      <c r="AD14" s="41">
        <f t="shared" si="9"/>
        <v>21.462264150943398</v>
      </c>
      <c r="AE14" s="41">
        <v>0</v>
      </c>
      <c r="AF14" s="39">
        <v>0</v>
      </c>
      <c r="AG14" s="39"/>
      <c r="AH14" s="41"/>
      <c r="AI14" s="41"/>
      <c r="AJ14" s="41"/>
      <c r="AK14" s="230" t="s">
        <v>8</v>
      </c>
      <c r="AL14" s="230"/>
      <c r="AM14" s="231"/>
      <c r="AN14" s="42">
        <v>112450</v>
      </c>
      <c r="AO14" s="39">
        <v>68301.83</v>
      </c>
      <c r="AP14" s="39">
        <v>107642.2</v>
      </c>
      <c r="AQ14" s="41">
        <f t="shared" si="10"/>
        <v>157.5978271738839</v>
      </c>
      <c r="AR14" s="41">
        <f t="shared" si="11"/>
        <v>95.72449977767896</v>
      </c>
      <c r="AS14" s="42">
        <v>600</v>
      </c>
      <c r="AT14" s="39">
        <v>2145.9</v>
      </c>
      <c r="AU14" s="39">
        <v>409.04</v>
      </c>
      <c r="AV14" s="41">
        <f t="shared" si="12"/>
        <v>19.061466051540148</v>
      </c>
      <c r="AW14" s="41">
        <f t="shared" si="14"/>
        <v>68.17333333333335</v>
      </c>
      <c r="AX14" s="64"/>
      <c r="AY14" s="39">
        <v>42690.81</v>
      </c>
      <c r="AZ14" s="39">
        <v>4806.73</v>
      </c>
      <c r="BA14" s="98">
        <f>AZ14/AY14*100</f>
        <v>11.259402199208681</v>
      </c>
      <c r="BB14" s="41">
        <v>0</v>
      </c>
      <c r="BC14" s="42">
        <v>4462</v>
      </c>
      <c r="BD14" s="39">
        <v>565.19</v>
      </c>
      <c r="BE14" s="39">
        <v>4460.6</v>
      </c>
      <c r="BF14" s="41">
        <f t="shared" si="15"/>
        <v>789.2213238026151</v>
      </c>
      <c r="BG14" s="41">
        <f t="shared" si="16"/>
        <v>99.96862393545496</v>
      </c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64"/>
      <c r="BX14" s="63"/>
      <c r="BY14" s="39">
        <v>0</v>
      </c>
      <c r="BZ14" s="41">
        <v>0</v>
      </c>
      <c r="CA14" s="41">
        <v>0</v>
      </c>
    </row>
    <row r="15" spans="1:79" s="15" customFormat="1" ht="24.75" customHeight="1">
      <c r="A15" s="211" t="s">
        <v>9</v>
      </c>
      <c r="B15" s="211"/>
      <c r="C15" s="212"/>
      <c r="D15" s="58">
        <f t="shared" si="0"/>
        <v>1046500</v>
      </c>
      <c r="E15" s="59">
        <f>I15+N15+S15+X15+AC15+AP15+AU15+BE15</f>
        <v>665315.66</v>
      </c>
      <c r="F15" s="41">
        <f>E15/D15*100</f>
        <v>63.57531390348782</v>
      </c>
      <c r="G15" s="60">
        <v>255457</v>
      </c>
      <c r="H15" s="39">
        <v>183207.52</v>
      </c>
      <c r="I15" s="39">
        <v>202598.71</v>
      </c>
      <c r="J15" s="61">
        <f t="shared" si="2"/>
        <v>110.58427623494931</v>
      </c>
      <c r="K15" s="41">
        <f t="shared" si="3"/>
        <v>79.30834152127363</v>
      </c>
      <c r="L15" s="42">
        <v>202600</v>
      </c>
      <c r="M15" s="39">
        <v>142049.78</v>
      </c>
      <c r="N15" s="81">
        <v>78088.23</v>
      </c>
      <c r="O15" s="96">
        <f t="shared" si="4"/>
        <v>54.97243994323679</v>
      </c>
      <c r="P15" s="41">
        <f t="shared" si="5"/>
        <v>38.543055281342546</v>
      </c>
      <c r="Q15" s="42">
        <v>120900</v>
      </c>
      <c r="R15" s="62">
        <v>1915.99</v>
      </c>
      <c r="S15" s="39">
        <v>55154.76</v>
      </c>
      <c r="T15" s="41">
        <f t="shared" si="6"/>
        <v>2878.655942880704</v>
      </c>
      <c r="U15" s="41">
        <f t="shared" si="13"/>
        <v>45.62014888337469</v>
      </c>
      <c r="V15" s="42">
        <v>362600</v>
      </c>
      <c r="W15" s="39">
        <v>356291.96</v>
      </c>
      <c r="X15" s="39">
        <v>259674.99</v>
      </c>
      <c r="Y15" s="41">
        <f t="shared" si="7"/>
        <v>72.88264096669484</v>
      </c>
      <c r="Z15" s="41">
        <f t="shared" si="8"/>
        <v>71.61472421400993</v>
      </c>
      <c r="AA15" s="42">
        <v>0</v>
      </c>
      <c r="AB15" s="42">
        <v>15660</v>
      </c>
      <c r="AC15" s="42">
        <v>13000</v>
      </c>
      <c r="AD15" s="41">
        <f t="shared" si="9"/>
        <v>83.0140485312899</v>
      </c>
      <c r="AE15" s="41">
        <v>0</v>
      </c>
      <c r="AF15" s="39">
        <v>0</v>
      </c>
      <c r="AG15" s="39">
        <v>122.9</v>
      </c>
      <c r="AH15" s="39">
        <v>0</v>
      </c>
      <c r="AI15" s="39">
        <v>0</v>
      </c>
      <c r="AJ15" s="41">
        <v>0</v>
      </c>
      <c r="AK15" s="230" t="s">
        <v>9</v>
      </c>
      <c r="AL15" s="230"/>
      <c r="AM15" s="231"/>
      <c r="AN15" s="42">
        <v>87500</v>
      </c>
      <c r="AO15" s="39">
        <v>28597.14</v>
      </c>
      <c r="AP15" s="39">
        <v>43574.41</v>
      </c>
      <c r="AQ15" s="41">
        <f t="shared" si="10"/>
        <v>152.3733142545024</v>
      </c>
      <c r="AR15" s="41">
        <f t="shared" si="11"/>
        <v>49.79932571428572</v>
      </c>
      <c r="AS15" s="42">
        <v>10500</v>
      </c>
      <c r="AT15" s="39">
        <v>20758.76</v>
      </c>
      <c r="AU15" s="39">
        <v>5456.56</v>
      </c>
      <c r="AV15" s="41">
        <f t="shared" si="12"/>
        <v>26.28557775127224</v>
      </c>
      <c r="AW15" s="41">
        <f t="shared" si="14"/>
        <v>51.9672380952381</v>
      </c>
      <c r="AX15" s="64"/>
      <c r="AY15" s="39">
        <v>19198.03</v>
      </c>
      <c r="AZ15" s="63"/>
      <c r="BA15" s="65"/>
      <c r="BB15" s="41">
        <v>0</v>
      </c>
      <c r="BC15" s="42">
        <v>6943</v>
      </c>
      <c r="BD15" s="39">
        <v>432.68</v>
      </c>
      <c r="BE15" s="39">
        <v>7768</v>
      </c>
      <c r="BF15" s="41">
        <f t="shared" si="15"/>
        <v>1795.3221780530648</v>
      </c>
      <c r="BG15" s="41">
        <f t="shared" si="16"/>
        <v>111.88247155408324</v>
      </c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64"/>
      <c r="BX15" s="63"/>
      <c r="BY15" s="39">
        <v>0</v>
      </c>
      <c r="BZ15" s="41">
        <v>0</v>
      </c>
      <c r="CA15" s="41">
        <v>0</v>
      </c>
    </row>
    <row r="16" spans="1:79" s="15" customFormat="1" ht="26.25" customHeight="1">
      <c r="A16" s="211" t="s">
        <v>10</v>
      </c>
      <c r="B16" s="211"/>
      <c r="C16" s="212"/>
      <c r="D16" s="58">
        <f t="shared" si="0"/>
        <v>584950</v>
      </c>
      <c r="E16" s="59">
        <f>I16+N16+S16+X16+AC16+AP16+AU16+BE16+BO16+BY16</f>
        <v>491268.6499999999</v>
      </c>
      <c r="F16" s="41">
        <f t="shared" si="1"/>
        <v>83.98472519018718</v>
      </c>
      <c r="G16" s="60">
        <v>132015</v>
      </c>
      <c r="H16" s="39">
        <v>86764.75</v>
      </c>
      <c r="I16" s="39">
        <v>74490.09</v>
      </c>
      <c r="J16" s="61">
        <f t="shared" si="2"/>
        <v>85.85294143070774</v>
      </c>
      <c r="K16" s="41">
        <f t="shared" si="3"/>
        <v>56.4254743779116</v>
      </c>
      <c r="L16" s="42">
        <v>59200</v>
      </c>
      <c r="M16" s="39">
        <v>42052.67</v>
      </c>
      <c r="N16" s="81">
        <v>71051.1</v>
      </c>
      <c r="O16" s="96">
        <f t="shared" si="4"/>
        <v>168.95740508272127</v>
      </c>
      <c r="P16" s="41">
        <f t="shared" si="5"/>
        <v>120.01875000000001</v>
      </c>
      <c r="Q16" s="42">
        <v>89600</v>
      </c>
      <c r="R16" s="62">
        <v>2017.43</v>
      </c>
      <c r="S16" s="39">
        <v>30121.69</v>
      </c>
      <c r="T16" s="41">
        <f t="shared" si="6"/>
        <v>1493.0723742583386</v>
      </c>
      <c r="U16" s="41">
        <f t="shared" si="13"/>
        <v>33.617957589285716</v>
      </c>
      <c r="V16" s="42">
        <v>202100</v>
      </c>
      <c r="W16" s="62">
        <v>171227.51</v>
      </c>
      <c r="X16" s="62">
        <v>191281.97</v>
      </c>
      <c r="Y16" s="41">
        <f>X16/W16*100</f>
        <v>111.71217171820112</v>
      </c>
      <c r="Z16" s="41">
        <f t="shared" si="8"/>
        <v>94.64718951014349</v>
      </c>
      <c r="AA16" s="42">
        <v>0</v>
      </c>
      <c r="AB16" s="42">
        <v>7700</v>
      </c>
      <c r="AC16" s="42">
        <v>7960</v>
      </c>
      <c r="AD16" s="41">
        <f t="shared" si="9"/>
        <v>103.37662337662337</v>
      </c>
      <c r="AE16" s="41">
        <v>0</v>
      </c>
      <c r="AF16" s="39">
        <v>0</v>
      </c>
      <c r="AG16" s="39"/>
      <c r="AH16" s="40"/>
      <c r="AI16" s="40"/>
      <c r="AJ16" s="41"/>
      <c r="AK16" s="230" t="s">
        <v>10</v>
      </c>
      <c r="AL16" s="230"/>
      <c r="AM16" s="231"/>
      <c r="AN16" s="42">
        <v>91150</v>
      </c>
      <c r="AO16" s="39">
        <v>41129.85</v>
      </c>
      <c r="AP16" s="39">
        <v>52348.5</v>
      </c>
      <c r="AQ16" s="41">
        <f t="shared" si="10"/>
        <v>127.27617533251399</v>
      </c>
      <c r="AR16" s="41">
        <f t="shared" si="11"/>
        <v>57.43115743280307</v>
      </c>
      <c r="AS16" s="42">
        <v>8700</v>
      </c>
      <c r="AT16" s="39">
        <v>8336.83</v>
      </c>
      <c r="AU16" s="39">
        <v>6599.97</v>
      </c>
      <c r="AV16" s="41">
        <f t="shared" si="12"/>
        <v>79.16642176942555</v>
      </c>
      <c r="AW16" s="41">
        <f t="shared" si="14"/>
        <v>75.86172413793105</v>
      </c>
      <c r="AX16" s="64"/>
      <c r="AY16" s="39">
        <v>7829.39</v>
      </c>
      <c r="AZ16" s="63"/>
      <c r="BA16" s="65"/>
      <c r="BB16" s="41">
        <v>0</v>
      </c>
      <c r="BC16" s="42">
        <v>2185</v>
      </c>
      <c r="BD16" s="39">
        <v>19725.73</v>
      </c>
      <c r="BE16" s="39">
        <v>2185.47</v>
      </c>
      <c r="BF16" s="41">
        <f t="shared" si="15"/>
        <v>11.079285785621114</v>
      </c>
      <c r="BG16" s="41">
        <f t="shared" si="16"/>
        <v>100.02151029748283</v>
      </c>
      <c r="BH16" s="41"/>
      <c r="BI16" s="41"/>
      <c r="BJ16" s="41"/>
      <c r="BK16" s="41"/>
      <c r="BL16" s="41"/>
      <c r="BM16" s="41"/>
      <c r="BN16" s="41"/>
      <c r="BO16" s="42">
        <v>15000</v>
      </c>
      <c r="BP16" s="41"/>
      <c r="BQ16" s="41"/>
      <c r="BR16" s="41"/>
      <c r="BS16" s="41"/>
      <c r="BT16" s="41"/>
      <c r="BU16" s="41"/>
      <c r="BV16" s="41"/>
      <c r="BW16" s="64"/>
      <c r="BX16" s="63"/>
      <c r="BY16" s="39">
        <v>40229.86</v>
      </c>
      <c r="BZ16" s="41">
        <v>0</v>
      </c>
      <c r="CA16" s="41">
        <v>0</v>
      </c>
    </row>
    <row r="17" spans="1:79" s="15" customFormat="1" ht="24.75" customHeight="1">
      <c r="A17" s="211" t="s">
        <v>11</v>
      </c>
      <c r="B17" s="211"/>
      <c r="C17" s="212"/>
      <c r="D17" s="58">
        <f>G17+L17+Q17+V17+AA17+AF17+AN17+AS17+AX17+BC17+BW17+BH17</f>
        <v>5812191</v>
      </c>
      <c r="E17" s="59">
        <f>I17+N17+S17+X17+AP17+AU17+BE17+BJ17+BO17+BT17+BY17</f>
        <v>5312976.02</v>
      </c>
      <c r="F17" s="41">
        <f t="shared" si="1"/>
        <v>91.41089857508123</v>
      </c>
      <c r="G17" s="60">
        <v>2728517</v>
      </c>
      <c r="H17" s="39">
        <v>2151063.44</v>
      </c>
      <c r="I17" s="39">
        <v>2220686.09</v>
      </c>
      <c r="J17" s="61">
        <f t="shared" si="2"/>
        <v>103.23666186246929</v>
      </c>
      <c r="K17" s="41">
        <f t="shared" si="3"/>
        <v>81.38802470352941</v>
      </c>
      <c r="L17" s="42">
        <v>98000</v>
      </c>
      <c r="M17" s="39">
        <v>69549.36</v>
      </c>
      <c r="N17" s="81">
        <v>16294.83</v>
      </c>
      <c r="O17" s="96">
        <f t="shared" si="4"/>
        <v>23.42915880174886</v>
      </c>
      <c r="P17" s="41">
        <f t="shared" si="5"/>
        <v>16.62737755102041</v>
      </c>
      <c r="Q17" s="42">
        <v>256000</v>
      </c>
      <c r="R17" s="39">
        <v>7973.28</v>
      </c>
      <c r="S17" s="39">
        <v>107701.15</v>
      </c>
      <c r="T17" s="41">
        <f t="shared" si="6"/>
        <v>1350.7759667288744</v>
      </c>
      <c r="U17" s="41">
        <f t="shared" si="13"/>
        <v>42.07076171875</v>
      </c>
      <c r="V17" s="42">
        <v>1104800</v>
      </c>
      <c r="W17" s="39">
        <v>998533.59</v>
      </c>
      <c r="X17" s="39">
        <v>1234792.86</v>
      </c>
      <c r="Y17" s="41">
        <f t="shared" si="7"/>
        <v>123.66062317442923</v>
      </c>
      <c r="Z17" s="41">
        <f t="shared" si="8"/>
        <v>111.76618935553948</v>
      </c>
      <c r="AA17" s="42">
        <v>0</v>
      </c>
      <c r="AB17" s="42"/>
      <c r="AC17" s="42"/>
      <c r="AD17" s="41">
        <v>0</v>
      </c>
      <c r="AE17" s="41">
        <v>0</v>
      </c>
      <c r="AF17" s="39">
        <v>0</v>
      </c>
      <c r="AG17" s="39"/>
      <c r="AH17" s="40"/>
      <c r="AI17" s="40"/>
      <c r="AJ17" s="41"/>
      <c r="AK17" s="230" t="s">
        <v>11</v>
      </c>
      <c r="AL17" s="230"/>
      <c r="AM17" s="231"/>
      <c r="AN17" s="42">
        <v>316900</v>
      </c>
      <c r="AO17" s="39">
        <v>51855.5</v>
      </c>
      <c r="AP17" s="39">
        <v>195255.51</v>
      </c>
      <c r="AQ17" s="41">
        <f t="shared" si="10"/>
        <v>376.537705739989</v>
      </c>
      <c r="AR17" s="41">
        <f t="shared" si="11"/>
        <v>61.614234774376776</v>
      </c>
      <c r="AS17" s="42">
        <v>62924</v>
      </c>
      <c r="AT17" s="39">
        <v>217603.74</v>
      </c>
      <c r="AU17" s="39">
        <v>276637.88</v>
      </c>
      <c r="AV17" s="41">
        <f t="shared" si="12"/>
        <v>127.12919364345485</v>
      </c>
      <c r="AW17" s="41">
        <f>AU17/AS17*100</f>
        <v>439.6381031085118</v>
      </c>
      <c r="AX17" s="64"/>
      <c r="AY17" s="39">
        <v>38751.67</v>
      </c>
      <c r="AZ17" s="63"/>
      <c r="BA17" s="59">
        <v>0</v>
      </c>
      <c r="BB17" s="41">
        <v>0</v>
      </c>
      <c r="BC17" s="42">
        <v>550050</v>
      </c>
      <c r="BD17" s="39">
        <v>458430.13</v>
      </c>
      <c r="BE17" s="39">
        <v>552207.7</v>
      </c>
      <c r="BF17" s="41">
        <f t="shared" si="15"/>
        <v>120.45624051804795</v>
      </c>
      <c r="BG17" s="41">
        <f t="shared" si="16"/>
        <v>100.39227342968819</v>
      </c>
      <c r="BH17" s="42">
        <v>695000</v>
      </c>
      <c r="BI17" s="42">
        <v>15252</v>
      </c>
      <c r="BJ17" s="42">
        <v>695000</v>
      </c>
      <c r="BK17" s="39">
        <f>BJ17/BI17*100</f>
        <v>4556.77943876213</v>
      </c>
      <c r="BL17" s="41">
        <f>BJ17/BH17*100</f>
        <v>100</v>
      </c>
      <c r="BM17" s="41"/>
      <c r="BN17" s="42">
        <v>20000</v>
      </c>
      <c r="BO17" s="42">
        <v>500</v>
      </c>
      <c r="BP17" s="41">
        <f>BO17/BN17*100</f>
        <v>2.5</v>
      </c>
      <c r="BQ17" s="41">
        <v>0</v>
      </c>
      <c r="BR17" s="41"/>
      <c r="BS17" s="41"/>
      <c r="BT17" s="42">
        <v>13900</v>
      </c>
      <c r="BU17" s="41"/>
      <c r="BV17" s="41"/>
      <c r="BW17" s="64"/>
      <c r="BX17" s="63"/>
      <c r="BY17" s="39">
        <v>0</v>
      </c>
      <c r="BZ17" s="41">
        <v>0</v>
      </c>
      <c r="CA17" s="41">
        <v>0</v>
      </c>
    </row>
    <row r="18" spans="1:79" s="15" customFormat="1" ht="27.75" customHeight="1">
      <c r="A18" s="211" t="s">
        <v>12</v>
      </c>
      <c r="B18" s="211"/>
      <c r="C18" s="212"/>
      <c r="D18" s="58">
        <f t="shared" si="0"/>
        <v>1503000</v>
      </c>
      <c r="E18" s="59">
        <f>I18+N18+S18+X18+AC18+AP18+BE18</f>
        <v>1149608.6500000001</v>
      </c>
      <c r="F18" s="41">
        <f t="shared" si="1"/>
        <v>76.4876014637392</v>
      </c>
      <c r="G18" s="60">
        <v>532100</v>
      </c>
      <c r="H18" s="39">
        <v>304584.87</v>
      </c>
      <c r="I18" s="39">
        <v>386150.63</v>
      </c>
      <c r="J18" s="61">
        <f t="shared" si="2"/>
        <v>126.7793209820304</v>
      </c>
      <c r="K18" s="41">
        <f t="shared" si="3"/>
        <v>72.57106370982898</v>
      </c>
      <c r="L18" s="42">
        <v>210200</v>
      </c>
      <c r="M18" s="39">
        <v>149360.19</v>
      </c>
      <c r="N18" s="81">
        <v>269339.9</v>
      </c>
      <c r="O18" s="96">
        <f t="shared" si="4"/>
        <v>180.329109115354</v>
      </c>
      <c r="P18" s="41">
        <f t="shared" si="5"/>
        <v>128.1350618458611</v>
      </c>
      <c r="Q18" s="42">
        <v>164900</v>
      </c>
      <c r="R18" s="39">
        <v>12976.74</v>
      </c>
      <c r="S18" s="39">
        <v>72427.27</v>
      </c>
      <c r="T18" s="41">
        <f t="shared" si="6"/>
        <v>558.1314721571058</v>
      </c>
      <c r="U18" s="41">
        <f t="shared" si="13"/>
        <v>43.921934505761065</v>
      </c>
      <c r="V18" s="42">
        <v>428400</v>
      </c>
      <c r="W18" s="39">
        <v>455046.97</v>
      </c>
      <c r="X18" s="39">
        <v>305909.13</v>
      </c>
      <c r="Y18" s="41">
        <f t="shared" si="7"/>
        <v>67.22583604940827</v>
      </c>
      <c r="Z18" s="41">
        <f t="shared" si="8"/>
        <v>71.40735994397758</v>
      </c>
      <c r="AA18" s="42">
        <v>0</v>
      </c>
      <c r="AB18" s="42">
        <v>32640</v>
      </c>
      <c r="AC18" s="42">
        <v>16630</v>
      </c>
      <c r="AD18" s="41">
        <f t="shared" si="9"/>
        <v>50.94975490196079</v>
      </c>
      <c r="AE18" s="41">
        <v>0</v>
      </c>
      <c r="AF18" s="39">
        <v>0</v>
      </c>
      <c r="AG18" s="39"/>
      <c r="AH18" s="70"/>
      <c r="AI18" s="70"/>
      <c r="AJ18" s="41"/>
      <c r="AK18" s="230" t="s">
        <v>12</v>
      </c>
      <c r="AL18" s="230"/>
      <c r="AM18" s="231"/>
      <c r="AN18" s="42">
        <v>157100</v>
      </c>
      <c r="AO18" s="39">
        <v>56268.62</v>
      </c>
      <c r="AP18" s="39">
        <v>70278.33</v>
      </c>
      <c r="AQ18" s="41">
        <f t="shared" si="10"/>
        <v>124.89790934982945</v>
      </c>
      <c r="AR18" s="41">
        <f t="shared" si="11"/>
        <v>44.734774029280715</v>
      </c>
      <c r="AS18" s="42">
        <v>0</v>
      </c>
      <c r="AT18" s="39">
        <v>3473.72</v>
      </c>
      <c r="AU18" s="40"/>
      <c r="AV18" s="41">
        <f t="shared" si="12"/>
        <v>0</v>
      </c>
      <c r="AW18" s="41">
        <v>0</v>
      </c>
      <c r="AX18" s="64"/>
      <c r="AY18" s="39">
        <v>19149.17</v>
      </c>
      <c r="AZ18" s="39">
        <v>0</v>
      </c>
      <c r="BA18" s="98">
        <f>AZ18/AY18*100</f>
        <v>0</v>
      </c>
      <c r="BB18" s="41">
        <v>0</v>
      </c>
      <c r="BC18" s="42">
        <v>10300</v>
      </c>
      <c r="BD18" s="39">
        <v>2903</v>
      </c>
      <c r="BE18" s="39">
        <v>28873.39</v>
      </c>
      <c r="BF18" s="41">
        <f t="shared" si="15"/>
        <v>994.6052359627972</v>
      </c>
      <c r="BG18" s="41">
        <f t="shared" si="16"/>
        <v>280.3241747572815</v>
      </c>
      <c r="BH18" s="42"/>
      <c r="BI18" s="41"/>
      <c r="BJ18" s="42"/>
      <c r="BK18" s="39"/>
      <c r="BL18" s="41"/>
      <c r="BM18" s="41"/>
      <c r="BN18" s="41"/>
      <c r="BO18" s="42"/>
      <c r="BP18" s="41"/>
      <c r="BQ18" s="41"/>
      <c r="BR18" s="41"/>
      <c r="BS18" s="41"/>
      <c r="BT18" s="41"/>
      <c r="BU18" s="41"/>
      <c r="BV18" s="41"/>
      <c r="BW18" s="64"/>
      <c r="BX18" s="63"/>
      <c r="BY18" s="39">
        <v>0</v>
      </c>
      <c r="BZ18" s="41">
        <v>0</v>
      </c>
      <c r="CA18" s="41">
        <v>0</v>
      </c>
    </row>
    <row r="19" spans="1:79" s="17" customFormat="1" ht="24.75" customHeight="1">
      <c r="A19" s="221" t="s">
        <v>3</v>
      </c>
      <c r="B19" s="221"/>
      <c r="C19" s="222"/>
      <c r="D19" s="71">
        <f>SUM(D10:D18)</f>
        <v>12356347</v>
      </c>
      <c r="E19" s="72">
        <f>E10+E11+E12+E13+E14+E15+E16+E17+E18</f>
        <v>10081432.16</v>
      </c>
      <c r="F19" s="64">
        <f t="shared" si="1"/>
        <v>81.58909878461652</v>
      </c>
      <c r="G19" s="73">
        <f>G10+G11+G12+G13+G14+G15+G16+G17+G18</f>
        <v>4512332</v>
      </c>
      <c r="H19" s="74">
        <f>H10+H11+H12+H13+H14+H15+H16+H17+H18</f>
        <v>3263072.16</v>
      </c>
      <c r="I19" s="74">
        <f>I10+I11+I12+I13+I14+I15+I16+I17+I18</f>
        <v>3582077.8299999996</v>
      </c>
      <c r="J19" s="75">
        <f t="shared" si="2"/>
        <v>109.77623706611502</v>
      </c>
      <c r="K19" s="64">
        <f t="shared" si="3"/>
        <v>79.38418161606903</v>
      </c>
      <c r="L19" s="76">
        <f>L18+L17+L16+L15+L14+L13+L12+L11+L10</f>
        <v>700000</v>
      </c>
      <c r="M19" s="89">
        <f>M18+M17+M16+M15+M14+M12+M11+M13+M10</f>
        <v>492390.49</v>
      </c>
      <c r="N19" s="83">
        <f>N18+N17+N16+N15+N14+N12+N11+N13+N10</f>
        <v>594356.0300000001</v>
      </c>
      <c r="O19" s="97">
        <f t="shared" si="4"/>
        <v>120.70826753782352</v>
      </c>
      <c r="P19" s="64">
        <f t="shared" si="5"/>
        <v>84.90800428571431</v>
      </c>
      <c r="Q19" s="63">
        <f>SUM(Q10:Q18)</f>
        <v>1047600</v>
      </c>
      <c r="R19" s="77">
        <f>R10+R11+R12+R13+R14+R15+R16+R17+R18</f>
        <v>43062.76</v>
      </c>
      <c r="S19" s="78">
        <f>SUM(S10:S18)</f>
        <v>448044.19999999995</v>
      </c>
      <c r="T19" s="64">
        <f t="shared" si="6"/>
        <v>1040.4446904935958</v>
      </c>
      <c r="U19" s="64">
        <f t="shared" si="13"/>
        <v>42.76863306605574</v>
      </c>
      <c r="V19" s="73">
        <f>SUM(V10:V18)</f>
        <v>3485991</v>
      </c>
      <c r="W19" s="77">
        <f>SUM(W10:W18)</f>
        <v>3120028.51</v>
      </c>
      <c r="X19" s="77">
        <f>SUM(X10:X18)</f>
        <v>2926740.38</v>
      </c>
      <c r="Y19" s="64">
        <f t="shared" si="7"/>
        <v>93.8049242376955</v>
      </c>
      <c r="Z19" s="64">
        <f t="shared" si="8"/>
        <v>83.95719839781572</v>
      </c>
      <c r="AA19" s="63">
        <v>0</v>
      </c>
      <c r="AB19" s="73">
        <f>AB10+AB11+AB12+AB13+AB14+AB15+AB16+AB17+AB18</f>
        <v>149140</v>
      </c>
      <c r="AC19" s="73">
        <f>AC10+AC11+AC12+AC13+AC14+AC15+AC16+AC17+AC18</f>
        <v>93540</v>
      </c>
      <c r="AD19" s="64">
        <f t="shared" si="9"/>
        <v>62.71959232935497</v>
      </c>
      <c r="AE19" s="64">
        <v>0</v>
      </c>
      <c r="AF19" s="43">
        <v>0</v>
      </c>
      <c r="AG19" s="43">
        <f>SUM(AG10:AG18)</f>
        <v>1731.12</v>
      </c>
      <c r="AH19" s="43">
        <f>AH11+AH13+AH15+AH16+AH17</f>
        <v>1.77</v>
      </c>
      <c r="AI19" s="43">
        <f>AH19/AG19*100</f>
        <v>0.10224594482184945</v>
      </c>
      <c r="AJ19" s="64">
        <v>0</v>
      </c>
      <c r="AK19" s="248" t="s">
        <v>3</v>
      </c>
      <c r="AL19" s="248"/>
      <c r="AM19" s="248"/>
      <c r="AN19" s="73">
        <f>SUM(AN10:AN18)</f>
        <v>1204750</v>
      </c>
      <c r="AO19" s="77">
        <f>SUM(AO10:AO18)</f>
        <v>488813.95</v>
      </c>
      <c r="AP19" s="77">
        <f>SUM(AP10:AP18)</f>
        <v>671919.0599999999</v>
      </c>
      <c r="AQ19" s="64">
        <f t="shared" si="10"/>
        <v>137.45905983247818</v>
      </c>
      <c r="AR19" s="64">
        <f t="shared" si="11"/>
        <v>55.77248889811164</v>
      </c>
      <c r="AS19" s="79">
        <f>SUM(AS10:AS18)</f>
        <v>111224</v>
      </c>
      <c r="AT19" s="80">
        <f>AT10+AT11+AT12+AT13+AT14+AT15+AT16+AT17+AT18</f>
        <v>285495.66</v>
      </c>
      <c r="AU19" s="80">
        <f>AU10+AU11+AU12+AU13+AU14+AU15+AU16+AU17+AU18</f>
        <v>310280.16000000003</v>
      </c>
      <c r="AV19" s="64">
        <f t="shared" si="12"/>
        <v>108.6812177810339</v>
      </c>
      <c r="AW19" s="64">
        <f t="shared" si="14"/>
        <v>278.9687117888226</v>
      </c>
      <c r="AX19" s="75"/>
      <c r="AY19" s="77">
        <f>AY10+AY11+AY12+AY13+AY14+AY15+AY16+AY17+AY18</f>
        <v>190351.87</v>
      </c>
      <c r="AZ19" s="77">
        <f>AZ12+AZ14</f>
        <v>31228.989999999998</v>
      </c>
      <c r="BA19" s="115">
        <f>AZ19/AY19*100</f>
        <v>16.40592761184852</v>
      </c>
      <c r="BB19" s="64">
        <v>0</v>
      </c>
      <c r="BC19" s="63">
        <f>SUM(BC10:BC18)</f>
        <v>599450</v>
      </c>
      <c r="BD19" s="77">
        <f>BD10+BD11+BD12+BD13+BD14+BD15+BD16+BD17+BD18</f>
        <v>532167.46</v>
      </c>
      <c r="BE19" s="77">
        <f>BE10+BE11+BE12+BE13+BE14+BE15+BE16+BE17+BE18</f>
        <v>631381.6799999999</v>
      </c>
      <c r="BF19" s="41">
        <f t="shared" si="15"/>
        <v>118.64342100135173</v>
      </c>
      <c r="BG19" s="41">
        <f t="shared" si="16"/>
        <v>105.32682959379429</v>
      </c>
      <c r="BH19" s="90">
        <f>SUM(BH10:BH18)</f>
        <v>695000</v>
      </c>
      <c r="BI19" s="90">
        <f>BI17</f>
        <v>15252</v>
      </c>
      <c r="BJ19" s="90">
        <f>BJ11+BJ17</f>
        <v>698720</v>
      </c>
      <c r="BK19" s="78">
        <f>BJ19/BI19*100</f>
        <v>4581.169682664568</v>
      </c>
      <c r="BL19" s="75">
        <f>BL17</f>
        <v>100</v>
      </c>
      <c r="BM19" s="75"/>
      <c r="BN19" s="90">
        <f>BN17</f>
        <v>20000</v>
      </c>
      <c r="BO19" s="90">
        <f>SUM(BO10:BO18)</f>
        <v>18500</v>
      </c>
      <c r="BP19" s="75">
        <f>BO19/BN19*100</f>
        <v>92.5</v>
      </c>
      <c r="BQ19" s="75">
        <v>0</v>
      </c>
      <c r="BR19" s="75"/>
      <c r="BS19" s="75"/>
      <c r="BT19" s="90">
        <f>BT17</f>
        <v>13900</v>
      </c>
      <c r="BU19" s="75"/>
      <c r="BV19" s="75"/>
      <c r="BW19" s="75"/>
      <c r="BX19" s="77">
        <f>BX11+BX12</f>
        <v>0</v>
      </c>
      <c r="BY19" s="77">
        <f>BY10+BY11+BY12+BY13+BY14+BY15+BY16+BY17+BY18</f>
        <v>60742.06</v>
      </c>
      <c r="BZ19" s="95">
        <f>BZ10+BZ11+BZ12+BZ13+BZ14+BZ15+BZ16+BZ17+BZ18</f>
        <v>0</v>
      </c>
      <c r="CA19" s="64">
        <v>0</v>
      </c>
    </row>
    <row r="20" spans="1:79" s="17" customFormat="1" ht="24.75" customHeight="1">
      <c r="A20" s="21"/>
      <c r="B20" s="21"/>
      <c r="C20" s="21"/>
      <c r="D20" s="22"/>
      <c r="E20" s="23"/>
      <c r="F20" s="24"/>
      <c r="G20" s="24"/>
      <c r="H20" s="25"/>
      <c r="I20" s="26"/>
      <c r="J20" s="26"/>
      <c r="K20" s="27"/>
      <c r="L20" s="27"/>
      <c r="M20" s="25"/>
      <c r="N20" s="28"/>
      <c r="O20" s="28"/>
      <c r="P20" s="27"/>
      <c r="Q20" s="27"/>
      <c r="R20" s="25"/>
      <c r="S20" s="26"/>
      <c r="T20" s="26"/>
      <c r="U20" s="27"/>
      <c r="V20" s="27"/>
      <c r="W20" s="25"/>
      <c r="X20" s="26"/>
      <c r="Y20" s="26"/>
      <c r="Z20" s="27"/>
      <c r="AA20" s="27"/>
      <c r="AB20" s="25"/>
      <c r="AC20" s="25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5"/>
      <c r="AP20" s="26"/>
      <c r="AQ20" s="26"/>
      <c r="AR20" s="27"/>
      <c r="AS20" s="27"/>
      <c r="AT20" s="29"/>
      <c r="AU20" s="29"/>
      <c r="AV20" s="30"/>
      <c r="AW20" s="27"/>
      <c r="AX20" s="27"/>
      <c r="AY20" s="25"/>
      <c r="AZ20" s="25"/>
      <c r="BA20" s="26"/>
      <c r="BB20" s="27"/>
      <c r="BC20" s="27"/>
      <c r="BD20" s="25"/>
      <c r="BE20" s="25"/>
      <c r="BF20" s="26"/>
      <c r="BG20" s="27"/>
      <c r="BH20" s="27"/>
      <c r="BI20" s="27"/>
      <c r="BJ20" s="91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5"/>
      <c r="BY20" s="25"/>
      <c r="BZ20" s="26"/>
      <c r="CA20" s="27"/>
    </row>
    <row r="21" spans="1:79" s="17" customFormat="1" ht="24.75" customHeight="1">
      <c r="A21" s="21"/>
      <c r="B21" s="21"/>
      <c r="C21" s="21"/>
      <c r="D21" s="22"/>
      <c r="E21" s="23"/>
      <c r="F21" s="24"/>
      <c r="G21" s="24"/>
      <c r="H21" s="25"/>
      <c r="I21" s="26"/>
      <c r="J21" s="26"/>
      <c r="K21" s="27"/>
      <c r="L21" s="27"/>
      <c r="M21" s="25"/>
      <c r="N21" s="28"/>
      <c r="O21" s="28"/>
      <c r="P21" s="27"/>
      <c r="Q21" s="27"/>
      <c r="R21" s="25"/>
      <c r="S21" s="26"/>
      <c r="T21" s="26"/>
      <c r="U21" s="27"/>
      <c r="V21" s="27"/>
      <c r="W21" s="25"/>
      <c r="X21" s="26"/>
      <c r="Y21" s="26"/>
      <c r="Z21" s="27"/>
      <c r="AA21" s="27"/>
      <c r="AB21" s="25"/>
      <c r="AC21" s="25"/>
      <c r="AD21" s="25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5"/>
      <c r="AP21" s="26"/>
      <c r="AQ21" s="26"/>
      <c r="AR21" s="27"/>
      <c r="AS21" s="27"/>
      <c r="AT21" s="29"/>
      <c r="AU21" s="29"/>
      <c r="AV21" s="30"/>
      <c r="AW21" s="27"/>
      <c r="AX21" s="27"/>
      <c r="AY21" s="25"/>
      <c r="AZ21" s="25"/>
      <c r="BA21" s="26"/>
      <c r="BB21" s="27"/>
      <c r="BC21" s="27"/>
      <c r="BD21" s="25"/>
      <c r="BE21" s="25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5"/>
      <c r="BY21" s="25"/>
      <c r="BZ21" s="26"/>
      <c r="CA21" s="27"/>
    </row>
    <row r="22" spans="9:10" ht="12.75">
      <c r="I22" s="31"/>
      <c r="J22" s="31"/>
    </row>
  </sheetData>
  <sheetProtection/>
  <mergeCells count="83">
    <mergeCell ref="BW7:CA7"/>
    <mergeCell ref="AX7:BB7"/>
    <mergeCell ref="AN8:AN9"/>
    <mergeCell ref="AQ8:AR8"/>
    <mergeCell ref="AS8:AS9"/>
    <mergeCell ref="AN7:AR7"/>
    <mergeCell ref="AS7:AW7"/>
    <mergeCell ref="BI8:BJ8"/>
    <mergeCell ref="BK8:BL8"/>
    <mergeCell ref="AV8:AW8"/>
    <mergeCell ref="A3:AR3"/>
    <mergeCell ref="BZ8:CA8"/>
    <mergeCell ref="BD8:BE8"/>
    <mergeCell ref="BF8:BG8"/>
    <mergeCell ref="BW8:BW9"/>
    <mergeCell ref="BX8:BY8"/>
    <mergeCell ref="AX8:AX9"/>
    <mergeCell ref="AY8:AZ8"/>
    <mergeCell ref="BA8:BB8"/>
    <mergeCell ref="BC8:BC9"/>
    <mergeCell ref="AK19:AM19"/>
    <mergeCell ref="AK12:AM12"/>
    <mergeCell ref="AK13:AM13"/>
    <mergeCell ref="AK14:AM14"/>
    <mergeCell ref="AK15:AM15"/>
    <mergeCell ref="G7:K7"/>
    <mergeCell ref="AK11:AM11"/>
    <mergeCell ref="A15:C15"/>
    <mergeCell ref="A6:C9"/>
    <mergeCell ref="D6:F7"/>
    <mergeCell ref="AK7:AM9"/>
    <mergeCell ref="G8:G9"/>
    <mergeCell ref="D8:D9"/>
    <mergeCell ref="G6:CA6"/>
    <mergeCell ref="BC7:BG7"/>
    <mergeCell ref="AK10:AM10"/>
    <mergeCell ref="AK16:AM16"/>
    <mergeCell ref="AK17:AM17"/>
    <mergeCell ref="AK18:AM18"/>
    <mergeCell ref="AA8:AA9"/>
    <mergeCell ref="AB8:AC8"/>
    <mergeCell ref="AD8:AE8"/>
    <mergeCell ref="E8:E9"/>
    <mergeCell ref="L8:L9"/>
    <mergeCell ref="M8:N8"/>
    <mergeCell ref="R8:S8"/>
    <mergeCell ref="T8:U8"/>
    <mergeCell ref="W8:X8"/>
    <mergeCell ref="V8:V9"/>
    <mergeCell ref="L7:P7"/>
    <mergeCell ref="Q7:U7"/>
    <mergeCell ref="V7:Z7"/>
    <mergeCell ref="AA7:AE7"/>
    <mergeCell ref="A19:C19"/>
    <mergeCell ref="A16:C16"/>
    <mergeCell ref="A12:C12"/>
    <mergeCell ref="A13:C13"/>
    <mergeCell ref="A14:C14"/>
    <mergeCell ref="A17:C17"/>
    <mergeCell ref="A18:C18"/>
    <mergeCell ref="A11:C11"/>
    <mergeCell ref="A10:C10"/>
    <mergeCell ref="BH7:BL7"/>
    <mergeCell ref="BH8:BH9"/>
    <mergeCell ref="O8:P8"/>
    <mergeCell ref="H8:I8"/>
    <mergeCell ref="J8:K8"/>
    <mergeCell ref="Y8:Z8"/>
    <mergeCell ref="Q8:Q9"/>
    <mergeCell ref="AO8:AP8"/>
    <mergeCell ref="AT8:AU8"/>
    <mergeCell ref="AF7:AJ7"/>
    <mergeCell ref="AF8:AF9"/>
    <mergeCell ref="AG8:AH8"/>
    <mergeCell ref="AI8:AJ8"/>
    <mergeCell ref="BM7:BQ7"/>
    <mergeCell ref="BN8:BO8"/>
    <mergeCell ref="BP8:BQ8"/>
    <mergeCell ref="BM8:BM9"/>
    <mergeCell ref="BR7:BV7"/>
    <mergeCell ref="BR8:BR9"/>
    <mergeCell ref="BS8:BT8"/>
    <mergeCell ref="BU8:BV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6" sqref="K6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11.25390625" style="0" customWidth="1"/>
    <col min="7" max="7" width="12.375" style="0" customWidth="1"/>
    <col min="8" max="8" width="11.75390625" style="0" customWidth="1"/>
    <col min="9" max="9" width="11.25390625" style="0" customWidth="1"/>
    <col min="10" max="10" width="11.125" style="0" customWidth="1"/>
    <col min="11" max="11" width="9.375" style="0" customWidth="1"/>
    <col min="12" max="12" width="11.1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17.25" customHeight="1">
      <c r="A2" s="259" t="s">
        <v>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58"/>
      <c r="B4" s="258"/>
      <c r="C4" s="258"/>
      <c r="D4" s="258"/>
      <c r="E4" s="258"/>
      <c r="F4" s="258"/>
      <c r="G4" s="260" t="s">
        <v>71</v>
      </c>
      <c r="H4" s="143" t="s">
        <v>70</v>
      </c>
      <c r="I4" s="179" t="s">
        <v>20</v>
      </c>
      <c r="J4" s="179"/>
      <c r="K4" s="179" t="s">
        <v>21</v>
      </c>
      <c r="L4" s="179"/>
    </row>
    <row r="5" spans="1:12" ht="36.75" customHeight="1">
      <c r="A5" s="258"/>
      <c r="B5" s="258"/>
      <c r="C5" s="258"/>
      <c r="D5" s="258"/>
      <c r="E5" s="258"/>
      <c r="F5" s="258"/>
      <c r="G5" s="260"/>
      <c r="H5" s="179"/>
      <c r="I5" s="12" t="s">
        <v>81</v>
      </c>
      <c r="J5" s="51" t="s">
        <v>82</v>
      </c>
      <c r="K5" s="51" t="s">
        <v>84</v>
      </c>
      <c r="L5" s="51" t="s">
        <v>83</v>
      </c>
    </row>
    <row r="6" spans="1:12" ht="18" customHeight="1">
      <c r="A6" s="253" t="s">
        <v>73</v>
      </c>
      <c r="B6" s="253"/>
      <c r="C6" s="253"/>
      <c r="D6" s="253"/>
      <c r="E6" s="253"/>
      <c r="F6" s="253"/>
      <c r="G6" s="116">
        <f>G7+G8+G9+G10+G11+G12+G13+G14</f>
        <v>50738279.349999994</v>
      </c>
      <c r="H6" s="116">
        <f>SUM(H7:H14)</f>
        <v>56273767</v>
      </c>
      <c r="I6" s="116">
        <f>I7+I8+I9+I10+I11+I12+I13+I14</f>
        <v>34830249.97</v>
      </c>
      <c r="J6" s="116">
        <f>J7+J8+J9+J10+J11+J12+J13+J14</f>
        <v>37539840.63000001</v>
      </c>
      <c r="K6" s="117">
        <f aca="true" t="shared" si="0" ref="K6:K17">J6/I6*100</f>
        <v>107.77941778291525</v>
      </c>
      <c r="L6" s="117">
        <f aca="true" t="shared" si="1" ref="L6:L13">J6/H6*100</f>
        <v>66.70930813997224</v>
      </c>
    </row>
    <row r="7" spans="1:12" ht="15" customHeight="1">
      <c r="A7" s="254" t="s">
        <v>34</v>
      </c>
      <c r="B7" s="254"/>
      <c r="C7" s="254"/>
      <c r="D7" s="254"/>
      <c r="E7" s="254"/>
      <c r="F7" s="254"/>
      <c r="G7" s="109">
        <v>35566547.69</v>
      </c>
      <c r="H7" s="50">
        <v>40895732</v>
      </c>
      <c r="I7" s="108">
        <v>23834368.36</v>
      </c>
      <c r="J7" s="18">
        <v>26965205.34</v>
      </c>
      <c r="K7" s="52">
        <f t="shared" si="0"/>
        <v>113.13580847921409</v>
      </c>
      <c r="L7" s="52">
        <f t="shared" si="1"/>
        <v>65.93647801682582</v>
      </c>
    </row>
    <row r="8" spans="1:12" ht="15.75" customHeight="1">
      <c r="A8" s="254" t="s">
        <v>35</v>
      </c>
      <c r="B8" s="254"/>
      <c r="C8" s="254"/>
      <c r="D8" s="254"/>
      <c r="E8" s="254"/>
      <c r="F8" s="254"/>
      <c r="G8" s="109">
        <v>6545544.78</v>
      </c>
      <c r="H8" s="50">
        <v>8356500</v>
      </c>
      <c r="I8" s="110">
        <v>4712715.35</v>
      </c>
      <c r="J8" s="18">
        <v>5217166.94</v>
      </c>
      <c r="K8" s="52">
        <f t="shared" si="0"/>
        <v>110.70405387416409</v>
      </c>
      <c r="L8" s="52">
        <f t="shared" si="1"/>
        <v>62.43244109375935</v>
      </c>
    </row>
    <row r="9" spans="1:12" ht="15.75" customHeight="1">
      <c r="A9" s="254" t="s">
        <v>13</v>
      </c>
      <c r="B9" s="254"/>
      <c r="C9" s="254"/>
      <c r="D9" s="254"/>
      <c r="E9" s="254"/>
      <c r="F9" s="254"/>
      <c r="G9" s="111">
        <v>1186376.9</v>
      </c>
      <c r="H9" s="50">
        <v>1400000</v>
      </c>
      <c r="I9" s="110">
        <v>984781</v>
      </c>
      <c r="J9" s="18">
        <v>1188711.87</v>
      </c>
      <c r="K9" s="52">
        <f t="shared" si="0"/>
        <v>120.70824579271941</v>
      </c>
      <c r="L9" s="52">
        <f t="shared" si="1"/>
        <v>84.90799071428572</v>
      </c>
    </row>
    <row r="10" spans="1:12" ht="14.25" customHeight="1">
      <c r="A10" s="254" t="s">
        <v>68</v>
      </c>
      <c r="B10" s="254"/>
      <c r="C10" s="254"/>
      <c r="D10" s="254"/>
      <c r="E10" s="254"/>
      <c r="F10" s="254"/>
      <c r="G10" s="109">
        <v>48692.58</v>
      </c>
      <c r="H10" s="50">
        <v>1047600</v>
      </c>
      <c r="I10" s="110">
        <v>43062.76</v>
      </c>
      <c r="J10" s="18">
        <v>448044.2</v>
      </c>
      <c r="K10" s="52">
        <f t="shared" si="0"/>
        <v>1040.444690493596</v>
      </c>
      <c r="L10" s="52">
        <f t="shared" si="1"/>
        <v>42.76863306605575</v>
      </c>
    </row>
    <row r="11" spans="1:12" ht="15" customHeight="1">
      <c r="A11" s="254" t="s">
        <v>67</v>
      </c>
      <c r="B11" s="254"/>
      <c r="C11" s="254"/>
      <c r="D11" s="254"/>
      <c r="E11" s="254"/>
      <c r="F11" s="254"/>
      <c r="G11" s="109">
        <v>4808684.08</v>
      </c>
      <c r="H11" s="50">
        <v>3444485</v>
      </c>
      <c r="I11" s="108">
        <v>3120028.51</v>
      </c>
      <c r="J11" s="18">
        <v>2926740.38</v>
      </c>
      <c r="K11" s="52">
        <f t="shared" si="0"/>
        <v>93.8049242376955</v>
      </c>
      <c r="L11" s="52">
        <f t="shared" si="1"/>
        <v>84.96888155994291</v>
      </c>
    </row>
    <row r="12" spans="1:12" ht="15" customHeight="1">
      <c r="A12" s="254" t="s">
        <v>36</v>
      </c>
      <c r="B12" s="254"/>
      <c r="C12" s="254"/>
      <c r="D12" s="254"/>
      <c r="E12" s="254"/>
      <c r="F12" s="254"/>
      <c r="G12" s="111">
        <v>257960.6</v>
      </c>
      <c r="H12" s="50">
        <v>221300</v>
      </c>
      <c r="I12" s="110">
        <v>138410.2</v>
      </c>
      <c r="J12" s="18">
        <v>202637</v>
      </c>
      <c r="K12" s="52">
        <f t="shared" si="0"/>
        <v>146.40322750779927</v>
      </c>
      <c r="L12" s="52">
        <f t="shared" si="1"/>
        <v>91.56665160415726</v>
      </c>
    </row>
    <row r="13" spans="1:12" ht="15.75" customHeight="1">
      <c r="A13" s="254" t="s">
        <v>37</v>
      </c>
      <c r="B13" s="254"/>
      <c r="C13" s="254"/>
      <c r="D13" s="254"/>
      <c r="E13" s="254"/>
      <c r="F13" s="254"/>
      <c r="G13" s="111">
        <v>2309064.6</v>
      </c>
      <c r="H13" s="50">
        <v>908150</v>
      </c>
      <c r="I13" s="108">
        <v>1990197.31</v>
      </c>
      <c r="J13" s="18">
        <v>589557.88</v>
      </c>
      <c r="K13" s="52">
        <f t="shared" si="0"/>
        <v>29.623086969201058</v>
      </c>
      <c r="L13" s="52">
        <f t="shared" si="1"/>
        <v>64.91855750701977</v>
      </c>
    </row>
    <row r="14" spans="1:12" ht="14.25" customHeight="1">
      <c r="A14" s="254" t="s">
        <v>41</v>
      </c>
      <c r="B14" s="255"/>
      <c r="C14" s="255"/>
      <c r="D14" s="255"/>
      <c r="E14" s="255"/>
      <c r="F14" s="255"/>
      <c r="G14" s="109">
        <v>15408.12</v>
      </c>
      <c r="H14" s="50">
        <v>0</v>
      </c>
      <c r="I14" s="110">
        <v>6686.48</v>
      </c>
      <c r="J14" s="18">
        <v>1777.02</v>
      </c>
      <c r="K14" s="52">
        <f t="shared" si="0"/>
        <v>26.576315191251602</v>
      </c>
      <c r="L14" s="52">
        <v>0</v>
      </c>
    </row>
    <row r="15" spans="1:12" ht="14.25" customHeight="1">
      <c r="A15" s="253" t="s">
        <v>74</v>
      </c>
      <c r="B15" s="253"/>
      <c r="C15" s="253"/>
      <c r="D15" s="253"/>
      <c r="E15" s="253"/>
      <c r="F15" s="253"/>
      <c r="G15" s="116">
        <f>G16+G17+G18+G19+G20+G22+G23+G24+G25+G27</f>
        <v>7325057.72</v>
      </c>
      <c r="H15" s="116">
        <f>SUM(H16:H27)</f>
        <v>7139959.59</v>
      </c>
      <c r="I15" s="116">
        <f>I16+I17+I18+I19+I20+I21+I22+I23+I24+I25+I26</f>
        <v>5548784.04</v>
      </c>
      <c r="J15" s="116">
        <f>J16+J17+J18+J19+J20+J21+J22+J23+J24+J25+J26+J27</f>
        <v>5265003.54</v>
      </c>
      <c r="K15" s="117">
        <f t="shared" si="0"/>
        <v>94.88571733997418</v>
      </c>
      <c r="L15" s="117">
        <f>J15/H15*100</f>
        <v>73.73996272155372</v>
      </c>
    </row>
    <row r="16" spans="1:12" ht="15.75" customHeight="1">
      <c r="A16" s="254" t="s">
        <v>48</v>
      </c>
      <c r="B16" s="254"/>
      <c r="C16" s="254"/>
      <c r="D16" s="254"/>
      <c r="E16" s="254"/>
      <c r="F16" s="254"/>
      <c r="G16" s="109">
        <v>1434571.68</v>
      </c>
      <c r="H16" s="50">
        <v>2409500</v>
      </c>
      <c r="I16" s="110">
        <v>977627.44</v>
      </c>
      <c r="J16" s="18">
        <v>1343837.72</v>
      </c>
      <c r="K16" s="52">
        <f t="shared" si="0"/>
        <v>137.45908359528042</v>
      </c>
      <c r="L16" s="52">
        <f>J16/H16*100</f>
        <v>55.77247229715708</v>
      </c>
    </row>
    <row r="17" spans="1:12" ht="17.25" customHeight="1">
      <c r="A17" s="254" t="s">
        <v>47</v>
      </c>
      <c r="B17" s="254"/>
      <c r="C17" s="254"/>
      <c r="D17" s="254"/>
      <c r="E17" s="254"/>
      <c r="F17" s="254"/>
      <c r="G17" s="109">
        <v>261052.75</v>
      </c>
      <c r="H17" s="50">
        <v>268900</v>
      </c>
      <c r="I17" s="110">
        <v>171536.28</v>
      </c>
      <c r="J17" s="18">
        <v>198593.25</v>
      </c>
      <c r="K17" s="52">
        <f t="shared" si="0"/>
        <v>115.77332212171092</v>
      </c>
      <c r="L17" s="52">
        <f>J17/H17*100</f>
        <v>73.85394198586836</v>
      </c>
    </row>
    <row r="18" spans="1:12" ht="25.5" customHeight="1">
      <c r="A18" s="252" t="s">
        <v>62</v>
      </c>
      <c r="B18" s="256"/>
      <c r="C18" s="256"/>
      <c r="D18" s="256"/>
      <c r="E18" s="256"/>
      <c r="F18" s="256"/>
      <c r="G18" s="112">
        <v>113906</v>
      </c>
      <c r="H18" s="50">
        <v>0</v>
      </c>
      <c r="I18" s="113">
        <v>0</v>
      </c>
      <c r="J18" s="18">
        <v>46461</v>
      </c>
      <c r="K18" s="52">
        <v>0</v>
      </c>
      <c r="L18" s="52">
        <v>0</v>
      </c>
    </row>
    <row r="19" spans="1:12" ht="17.25" customHeight="1">
      <c r="A19" s="252" t="s">
        <v>63</v>
      </c>
      <c r="B19" s="252"/>
      <c r="C19" s="252"/>
      <c r="D19" s="252"/>
      <c r="E19" s="252"/>
      <c r="F19" s="252"/>
      <c r="G19" s="112">
        <v>169000</v>
      </c>
      <c r="H19" s="50">
        <v>0</v>
      </c>
      <c r="I19" s="113">
        <v>169000</v>
      </c>
      <c r="J19" s="18">
        <v>241000</v>
      </c>
      <c r="K19" s="52">
        <f>J19/I19*100</f>
        <v>142.60355029585799</v>
      </c>
      <c r="L19" s="52">
        <v>0</v>
      </c>
    </row>
    <row r="20" spans="1:12" ht="16.5" customHeight="1">
      <c r="A20" s="254" t="s">
        <v>38</v>
      </c>
      <c r="B20" s="254"/>
      <c r="C20" s="254"/>
      <c r="D20" s="254"/>
      <c r="E20" s="254"/>
      <c r="F20" s="254"/>
      <c r="G20" s="109">
        <v>544160.03</v>
      </c>
      <c r="H20" s="50">
        <v>365400</v>
      </c>
      <c r="I20" s="108">
        <v>374718</v>
      </c>
      <c r="J20" s="18">
        <v>429090.06</v>
      </c>
      <c r="K20" s="52">
        <f>J20/I20*100</f>
        <v>114.51012761596722</v>
      </c>
      <c r="L20" s="52">
        <f aca="true" t="shared" si="2" ref="L20:L25">J20/H20*100</f>
        <v>117.43022988505747</v>
      </c>
    </row>
    <row r="21" spans="1:12" ht="17.25" customHeight="1">
      <c r="A21" s="254" t="s">
        <v>53</v>
      </c>
      <c r="B21" s="255"/>
      <c r="C21" s="255"/>
      <c r="D21" s="255"/>
      <c r="E21" s="255"/>
      <c r="F21" s="255"/>
      <c r="G21" s="109">
        <v>0</v>
      </c>
      <c r="H21" s="50">
        <v>50000</v>
      </c>
      <c r="I21" s="108">
        <v>0</v>
      </c>
      <c r="J21" s="18">
        <v>400</v>
      </c>
      <c r="K21" s="52">
        <v>0</v>
      </c>
      <c r="L21" s="52">
        <f t="shared" si="2"/>
        <v>0.8</v>
      </c>
    </row>
    <row r="22" spans="1:12" ht="25.5" customHeight="1">
      <c r="A22" s="252" t="s">
        <v>66</v>
      </c>
      <c r="B22" s="256"/>
      <c r="C22" s="256"/>
      <c r="D22" s="256"/>
      <c r="E22" s="256"/>
      <c r="F22" s="256"/>
      <c r="G22" s="114">
        <v>232236.35</v>
      </c>
      <c r="H22" s="35">
        <v>72259.59</v>
      </c>
      <c r="I22" s="113">
        <v>227075.76</v>
      </c>
      <c r="J22" s="18">
        <v>71759.37</v>
      </c>
      <c r="K22" s="52">
        <f>J22/I22*100</f>
        <v>31.601510438630697</v>
      </c>
      <c r="L22" s="52">
        <f t="shared" si="2"/>
        <v>99.30774586459735</v>
      </c>
    </row>
    <row r="23" spans="1:12" ht="14.25" customHeight="1">
      <c r="A23" s="254" t="s">
        <v>39</v>
      </c>
      <c r="B23" s="254"/>
      <c r="C23" s="254"/>
      <c r="D23" s="254"/>
      <c r="E23" s="254"/>
      <c r="F23" s="254"/>
      <c r="G23" s="111">
        <v>1254202</v>
      </c>
      <c r="H23" s="50">
        <v>1615000</v>
      </c>
      <c r="I23" s="110">
        <v>930042</v>
      </c>
      <c r="J23" s="18">
        <v>695000</v>
      </c>
      <c r="K23" s="52">
        <f>J23/I23*100</f>
        <v>74.72780799146706</v>
      </c>
      <c r="L23" s="52">
        <f t="shared" si="2"/>
        <v>43.034055727554176</v>
      </c>
    </row>
    <row r="24" spans="1:12" ht="14.25" customHeight="1">
      <c r="A24" s="254" t="s">
        <v>49</v>
      </c>
      <c r="B24" s="254"/>
      <c r="C24" s="254"/>
      <c r="D24" s="254"/>
      <c r="E24" s="254"/>
      <c r="F24" s="254"/>
      <c r="G24" s="109">
        <v>1213762.66</v>
      </c>
      <c r="H24" s="50">
        <v>1198900</v>
      </c>
      <c r="I24" s="110">
        <v>1055560.86</v>
      </c>
      <c r="J24" s="18">
        <v>1260623.33</v>
      </c>
      <c r="K24" s="52">
        <f>J24/I24*100</f>
        <v>119.426873216955</v>
      </c>
      <c r="L24" s="52">
        <f t="shared" si="2"/>
        <v>105.14833013595796</v>
      </c>
    </row>
    <row r="25" spans="1:12" ht="15" customHeight="1">
      <c r="A25" s="254" t="s">
        <v>40</v>
      </c>
      <c r="B25" s="254"/>
      <c r="C25" s="254"/>
      <c r="D25" s="254"/>
      <c r="E25" s="254"/>
      <c r="F25" s="254"/>
      <c r="G25" s="109">
        <v>2094966.25</v>
      </c>
      <c r="H25" s="50">
        <v>1160000</v>
      </c>
      <c r="I25" s="110">
        <v>1643223.7</v>
      </c>
      <c r="J25" s="18">
        <v>903596.75</v>
      </c>
      <c r="K25" s="52">
        <f>J25/I25*100</f>
        <v>54.989272002345146</v>
      </c>
      <c r="L25" s="52">
        <f t="shared" si="2"/>
        <v>77.89627155172414</v>
      </c>
    </row>
    <row r="26" spans="1:12" ht="15" customHeight="1">
      <c r="A26" s="252" t="s">
        <v>54</v>
      </c>
      <c r="B26" s="252"/>
      <c r="C26" s="252"/>
      <c r="D26" s="252"/>
      <c r="E26" s="252"/>
      <c r="F26" s="252"/>
      <c r="G26" s="109"/>
      <c r="H26" s="50"/>
      <c r="I26" s="110">
        <v>0</v>
      </c>
      <c r="J26" s="18">
        <v>60742.06</v>
      </c>
      <c r="K26" s="52">
        <v>0</v>
      </c>
      <c r="L26" s="52">
        <v>0</v>
      </c>
    </row>
    <row r="27" spans="1:12" ht="15.75" customHeight="1">
      <c r="A27" s="252" t="s">
        <v>77</v>
      </c>
      <c r="B27" s="252"/>
      <c r="C27" s="252"/>
      <c r="D27" s="252"/>
      <c r="E27" s="252"/>
      <c r="F27" s="252"/>
      <c r="G27" s="114">
        <v>7200</v>
      </c>
      <c r="H27" s="50">
        <v>0</v>
      </c>
      <c r="I27" s="57">
        <v>0</v>
      </c>
      <c r="J27" s="18">
        <v>13900</v>
      </c>
      <c r="K27" s="52">
        <v>0</v>
      </c>
      <c r="L27" s="52">
        <v>0</v>
      </c>
    </row>
    <row r="28" spans="1:12" ht="15" customHeight="1">
      <c r="A28" s="257" t="s">
        <v>76</v>
      </c>
      <c r="B28" s="257"/>
      <c r="C28" s="257"/>
      <c r="D28" s="257"/>
      <c r="E28" s="257"/>
      <c r="F28" s="257"/>
      <c r="G28" s="116">
        <f>G6+G15</f>
        <v>58063337.06999999</v>
      </c>
      <c r="H28" s="36">
        <f>H6+H15</f>
        <v>63413726.59</v>
      </c>
      <c r="I28" s="19">
        <f>I6+I15</f>
        <v>40379034.01</v>
      </c>
      <c r="J28" s="19">
        <f>J6+J15</f>
        <v>42804844.17000001</v>
      </c>
      <c r="K28" s="20">
        <f>J28/I28*100</f>
        <v>106.00759829816447</v>
      </c>
      <c r="L28" s="20">
        <f>J28/H28*100</f>
        <v>67.50091261274352</v>
      </c>
    </row>
  </sheetData>
  <sheetProtection/>
  <mergeCells count="29">
    <mergeCell ref="A9:F9"/>
    <mergeCell ref="A7:F7"/>
    <mergeCell ref="A8:F8"/>
    <mergeCell ref="A12:F12"/>
    <mergeCell ref="A2:L2"/>
    <mergeCell ref="H4:H5"/>
    <mergeCell ref="I4:J4"/>
    <mergeCell ref="K4:L4"/>
    <mergeCell ref="G4:G5"/>
    <mergeCell ref="A27:F27"/>
    <mergeCell ref="A28:F28"/>
    <mergeCell ref="A4:F5"/>
    <mergeCell ref="A11:F11"/>
    <mergeCell ref="A10:F10"/>
    <mergeCell ref="A21:F21"/>
    <mergeCell ref="A22:F22"/>
    <mergeCell ref="A23:F23"/>
    <mergeCell ref="A24:F24"/>
    <mergeCell ref="A17:F17"/>
    <mergeCell ref="A26:F26"/>
    <mergeCell ref="A6:F6"/>
    <mergeCell ref="A15:F15"/>
    <mergeCell ref="A13:F13"/>
    <mergeCell ref="A14:F14"/>
    <mergeCell ref="A25:F25"/>
    <mergeCell ref="A18:F18"/>
    <mergeCell ref="A19:F19"/>
    <mergeCell ref="A20:F20"/>
    <mergeCell ref="A16:F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2012-10-03T04:07:34Z</cp:lastPrinted>
  <dcterms:created xsi:type="dcterms:W3CDTF">2006-06-07T06:53:09Z</dcterms:created>
  <dcterms:modified xsi:type="dcterms:W3CDTF">2012-10-08T04:30:19Z</dcterms:modified>
  <cp:category/>
  <cp:version/>
  <cp:contentType/>
  <cp:contentStatus/>
</cp:coreProperties>
</file>