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83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<sst xmlns="http://schemas.openxmlformats.org/spreadsheetml/2006/main" count="247" uniqueCount="88">
  <si>
    <t>Всего доходов</t>
  </si>
  <si>
    <t>НДФЛ</t>
  </si>
  <si>
    <t>Сельские поселения</t>
  </si>
  <si>
    <t>Всего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</si>
  <si>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</si>
  <si>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</si>
  <si>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</si>
  <si>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</si>
  <si>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</si>
  <si>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</si>
  <si>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</si>
  <si>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</si>
  <si>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</si>
  <si>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Единый с/х налог</t>
  </si>
  <si>
    <t>Земельный налог</t>
  </si>
  <si>
    <t xml:space="preserve"> % исп-ия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</si>
  <si>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</si>
  <si>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</si>
  <si>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</si>
  <si>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</si>
  <si>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</si>
  <si>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</si>
  <si>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</si>
  <si>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</si>
  <si>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</si>
  <si>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</si>
  <si>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</si>
  <si>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</si>
  <si>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</si>
  <si>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Бюджет района:</t>
  </si>
  <si>
    <t>Консолидированный бюджет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</si>
  <si>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</si>
  <si>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</si>
  <si>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</si>
  <si>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</si>
  <si>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</si>
  <si>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</si>
  <si>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</si>
  <si>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Негативное возд.на окружающую среду</t>
  </si>
  <si>
    <t>Доходы от продажи муниц.имущества</t>
  </si>
  <si>
    <t>Штрафы</t>
  </si>
  <si>
    <t>Задолженность и перерасчеты по отменным налогам</t>
  </si>
  <si>
    <t>Арендная плата за аренду имущестава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</si>
  <si>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</si>
  <si>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</si>
  <si>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Б-Таябинское</t>
  </si>
  <si>
    <t>Б-Яльчикское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</si>
  <si>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</si>
  <si>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</si>
  <si>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</si>
  <si>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</si>
  <si>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</si>
  <si>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</si>
  <si>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</si>
  <si>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</si>
  <si>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(руб.)</t>
  </si>
  <si>
    <t>всего расходов</t>
  </si>
  <si>
    <t>Дефицит (-),Профицит (+)</t>
  </si>
  <si>
    <t>Остатки на счетах бюджетов</t>
  </si>
  <si>
    <t xml:space="preserve"> % </t>
  </si>
  <si>
    <t>дотации на выравнивание уровня бюджетной обеспеченности</t>
  </si>
  <si>
    <t>На 01.01.2012 г.</t>
  </si>
  <si>
    <t xml:space="preserve">Доходы от перечисления части прибыли, остающейся после уплаты налогов и иных обязательных платежей МУП </t>
  </si>
  <si>
    <t>Прочие доходы от использования имущества</t>
  </si>
  <si>
    <t>Доходы от реализации иного имущества, находящихся в собственности поселений</t>
  </si>
  <si>
    <t>Муниципальный район</t>
  </si>
  <si>
    <t>Возврат остаков субсидий,субвенций и иных межбюджетных трансфертов прошлых лет</t>
  </si>
  <si>
    <t>Прочие доходы от компенсации затрат бюджетов муниципальных районов</t>
  </si>
  <si>
    <t xml:space="preserve">Земельный налог </t>
  </si>
  <si>
    <t>Налог на имущество физических лиц</t>
  </si>
  <si>
    <t>Прочие безвозмездные поступления (добр.взносы юр.и физ.лиц)</t>
  </si>
  <si>
    <t>назначено     на 2012 год</t>
  </si>
  <si>
    <t>Факт за 2011 год</t>
  </si>
  <si>
    <t>Налоговые доходы</t>
  </si>
  <si>
    <t>Неналоговые доходы</t>
  </si>
  <si>
    <t>дотации на сбалансированность бюджетов</t>
  </si>
  <si>
    <t xml:space="preserve">Итого налог. и неналог. доходы </t>
  </si>
  <si>
    <t xml:space="preserve">Прочие неналоговые доходы </t>
  </si>
  <si>
    <t>Прочие неналоговые доходы</t>
  </si>
  <si>
    <t>Прочие поступления от денежных взысканий (штрафов) за наруш.зак. РФ о размещ.зак.на пост.тов. выпол.работ,оказ. усл.</t>
  </si>
  <si>
    <t>Исполнение бюджета Яльчикского района по состоянию на 01.12.2012 (Бюджетные средства)</t>
  </si>
  <si>
    <t xml:space="preserve">Исполнение налоговых и неналоговых доходов бюджетов сельских поселений Яльчикского района по состоянию на 01.12.2012 года </t>
  </si>
  <si>
    <t>на 01.12.2011</t>
  </si>
  <si>
    <t>на 01.12.2012</t>
  </si>
  <si>
    <t>01.12.2012/01.12.2011</t>
  </si>
  <si>
    <t>01.12.2012 к плановым назчениям</t>
  </si>
  <si>
    <t>01.12.2012 г.</t>
  </si>
  <si>
    <t>Исполнение консолидированного бюджета Яльчикского района по налоговым и неналоговым доходам на 01.12.2012г.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</si>
</sst>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9"/>
      <name val="Arial Cyr"/>
      <family val="2"/>
    </font>
    <font>
      <b/>
      <sz val="9"/>
      <color indexed="10"/>
      <name val="Arial Cyr"/>
      <family val="0"/>
    </font>
    <font>
      <sz val="9"/>
      <name val="Arial Cyr"/>
      <family val="2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10"/>
      <name val="Arial Cyr"/>
      <family val="0"/>
    </font>
    <font>
      <b/>
      <sz val="9"/>
      <color indexed="8"/>
      <name val="Arial Cyr"/>
      <family val="0"/>
    </font>
    <font>
      <sz val="8"/>
      <color indexed="8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8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164" fontId="10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164" fontId="12" fillId="0" borderId="0" xfId="0" applyNumberFormat="1" applyFont="1" applyFill="1" applyBorder="1" applyAlignment="1">
      <alignment wrapText="1"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64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2" fontId="3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164" fontId="12" fillId="0" borderId="11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64" fontId="8" fillId="0" borderId="0" xfId="0" applyNumberFormat="1" applyFont="1" applyBorder="1" applyAlignment="1">
      <alignment/>
    </xf>
    <xf numFmtId="2" fontId="8" fillId="0" borderId="0" xfId="0" applyNumberFormat="1" applyFont="1" applyFill="1" applyBorder="1" applyAlignment="1">
      <alignment/>
    </xf>
    <xf numFmtId="1" fontId="15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64" fontId="3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16" fillId="0" borderId="0" xfId="0" applyNumberFormat="1" applyFont="1" applyFill="1" applyBorder="1" applyAlignment="1">
      <alignment/>
    </xf>
    <xf numFmtId="2" fontId="14" fillId="0" borderId="11" xfId="0" applyNumberFormat="1" applyFont="1" applyBorder="1" applyAlignment="1">
      <alignment/>
    </xf>
    <xf numFmtId="2" fontId="17" fillId="0" borderId="11" xfId="0" applyNumberFormat="1" applyFont="1" applyBorder="1" applyAlignment="1">
      <alignment/>
    </xf>
    <xf numFmtId="164" fontId="14" fillId="0" borderId="11" xfId="0" applyNumberFormat="1" applyFont="1" applyBorder="1" applyAlignment="1">
      <alignment/>
    </xf>
    <xf numFmtId="1" fontId="14" fillId="0" borderId="11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2" fontId="4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wrapText="1"/>
    </xf>
    <xf numFmtId="0" fontId="0" fillId="0" borderId="0" xfId="0" applyAlignment="1">
      <alignment horizontal="center" wrapText="1"/>
    </xf>
    <xf numFmtId="2" fontId="4" fillId="0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 wrapText="1"/>
    </xf>
    <xf numFmtId="3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64" fontId="14" fillId="0" borderId="11" xfId="0" applyNumberFormat="1" applyFont="1" applyFill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2" fontId="3" fillId="0" borderId="11" xfId="0" applyNumberFormat="1" applyFont="1" applyFill="1" applyBorder="1" applyAlignment="1">
      <alignment wrapText="1"/>
    </xf>
    <xf numFmtId="2" fontId="4" fillId="0" borderId="11" xfId="0" applyNumberFormat="1" applyFont="1" applyBorder="1" applyAlignment="1">
      <alignment wrapText="1"/>
    </xf>
    <xf numFmtId="2" fontId="3" fillId="0" borderId="11" xfId="0" applyNumberFormat="1" applyFont="1" applyBorder="1" applyAlignment="1">
      <alignment wrapText="1"/>
    </xf>
    <xf numFmtId="1" fontId="14" fillId="0" borderId="11" xfId="0" applyNumberFormat="1" applyFont="1" applyBorder="1" applyAlignment="1">
      <alignment/>
    </xf>
    <xf numFmtId="2" fontId="14" fillId="0" borderId="11" xfId="0" applyNumberFormat="1" applyFont="1" applyBorder="1" applyAlignment="1">
      <alignment/>
    </xf>
    <xf numFmtId="1" fontId="14" fillId="0" borderId="14" xfId="0" applyNumberFormat="1" applyFont="1" applyBorder="1" applyAlignment="1">
      <alignment/>
    </xf>
    <xf numFmtId="164" fontId="14" fillId="0" borderId="14" xfId="0" applyNumberFormat="1" applyFont="1" applyBorder="1" applyAlignment="1">
      <alignment/>
    </xf>
    <xf numFmtId="2" fontId="14" fillId="0" borderId="11" xfId="0" applyNumberFormat="1" applyFont="1" applyBorder="1" applyAlignment="1">
      <alignment horizontal="right"/>
    </xf>
    <xf numFmtId="1" fontId="12" fillId="0" borderId="11" xfId="0" applyNumberFormat="1" applyFont="1" applyBorder="1" applyAlignment="1">
      <alignment/>
    </xf>
    <xf numFmtId="164" fontId="12" fillId="0" borderId="11" xfId="0" applyNumberFormat="1" applyFont="1" applyBorder="1" applyAlignment="1">
      <alignment/>
    </xf>
    <xf numFmtId="2" fontId="13" fillId="0" borderId="11" xfId="0" applyNumberFormat="1" applyFont="1" applyBorder="1" applyAlignment="1">
      <alignment/>
    </xf>
    <xf numFmtId="1" fontId="14" fillId="0" borderId="16" xfId="0" applyNumberFormat="1" applyFont="1" applyBorder="1" applyAlignment="1">
      <alignment/>
    </xf>
    <xf numFmtId="2" fontId="14" fillId="0" borderId="14" xfId="0" applyNumberFormat="1" applyFont="1" applyBorder="1" applyAlignment="1">
      <alignment/>
    </xf>
    <xf numFmtId="1" fontId="14" fillId="0" borderId="17" xfId="0" applyNumberFormat="1" applyFont="1" applyBorder="1" applyAlignment="1">
      <alignment/>
    </xf>
    <xf numFmtId="1" fontId="14" fillId="0" borderId="11" xfId="0" applyNumberFormat="1" applyFont="1" applyBorder="1" applyAlignment="1">
      <alignment horizontal="right"/>
    </xf>
    <xf numFmtId="164" fontId="17" fillId="0" borderId="11" xfId="0" applyNumberFormat="1" applyFont="1" applyBorder="1" applyAlignment="1">
      <alignment/>
    </xf>
    <xf numFmtId="1" fontId="12" fillId="0" borderId="11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1" fontId="12" fillId="0" borderId="14" xfId="0" applyNumberFormat="1" applyFont="1" applyFill="1" applyBorder="1" applyAlignment="1">
      <alignment/>
    </xf>
    <xf numFmtId="2" fontId="12" fillId="0" borderId="11" xfId="0" applyNumberFormat="1" applyFont="1" applyFill="1" applyBorder="1" applyAlignment="1">
      <alignment/>
    </xf>
    <xf numFmtId="164" fontId="12" fillId="0" borderId="14" xfId="0" applyNumberFormat="1" applyFont="1" applyBorder="1" applyAlignment="1">
      <alignment/>
    </xf>
    <xf numFmtId="1" fontId="12" fillId="0" borderId="11" xfId="0" applyNumberFormat="1" applyFont="1" applyFill="1" applyBorder="1" applyAlignment="1">
      <alignment/>
    </xf>
    <xf numFmtId="2" fontId="12" fillId="0" borderId="14" xfId="0" applyNumberFormat="1" applyFont="1" applyFill="1" applyBorder="1" applyAlignment="1">
      <alignment/>
    </xf>
    <xf numFmtId="2" fontId="12" fillId="0" borderId="14" xfId="0" applyNumberFormat="1" applyFont="1" applyBorder="1" applyAlignment="1">
      <alignment/>
    </xf>
    <xf numFmtId="1" fontId="18" fillId="0" borderId="14" xfId="0" applyNumberFormat="1" applyFont="1" applyBorder="1" applyAlignment="1">
      <alignment/>
    </xf>
    <xf numFmtId="2" fontId="18" fillId="0" borderId="14" xfId="0" applyNumberFormat="1" applyFont="1" applyBorder="1" applyAlignment="1">
      <alignment/>
    </xf>
    <xf numFmtId="2" fontId="14" fillId="0" borderId="11" xfId="0" applyNumberFormat="1" applyFont="1" applyBorder="1" applyAlignment="1">
      <alignment wrapText="1"/>
    </xf>
    <xf numFmtId="2" fontId="14" fillId="0" borderId="11" xfId="0" applyNumberFormat="1" applyFont="1" applyBorder="1" applyAlignment="1">
      <alignment horizontal="right" wrapText="1"/>
    </xf>
    <xf numFmtId="2" fontId="12" fillId="0" borderId="11" xfId="0" applyNumberFormat="1" applyFont="1" applyFill="1" applyBorder="1" applyAlignment="1">
      <alignment wrapText="1"/>
    </xf>
    <xf numFmtId="4" fontId="16" fillId="0" borderId="11" xfId="0" applyNumberFormat="1" applyFont="1" applyFill="1" applyBorder="1" applyAlignment="1">
      <alignment wrapText="1"/>
    </xf>
    <xf numFmtId="4" fontId="16" fillId="0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4" fontId="19" fillId="0" borderId="11" xfId="0" applyNumberFormat="1" applyFont="1" applyFill="1" applyBorder="1" applyAlignment="1">
      <alignment wrapText="1"/>
    </xf>
    <xf numFmtId="164" fontId="3" fillId="0" borderId="11" xfId="0" applyNumberFormat="1" applyFont="1" applyBorder="1" applyAlignment="1">
      <alignment wrapText="1"/>
    </xf>
    <xf numFmtId="2" fontId="12" fillId="0" borderId="11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 wrapText="1"/>
    </xf>
    <xf numFmtId="164" fontId="3" fillId="0" borderId="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" fontId="12" fillId="0" borderId="14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 horizontal="right" wrapText="1"/>
    </xf>
    <xf numFmtId="3" fontId="4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wrapText="1"/>
    </xf>
    <xf numFmtId="164" fontId="12" fillId="0" borderId="14" xfId="0" applyNumberFormat="1" applyFont="1" applyFill="1" applyBorder="1" applyAlignment="1">
      <alignment/>
    </xf>
    <xf numFmtId="164" fontId="14" fillId="0" borderId="11" xfId="0" applyNumberFormat="1" applyFont="1" applyBorder="1" applyAlignment="1">
      <alignment horizontal="right"/>
    </xf>
    <xf numFmtId="164" fontId="12" fillId="0" borderId="11" xfId="0" applyNumberFormat="1" applyFont="1" applyBorder="1" applyAlignment="1">
      <alignment horizontal="right"/>
    </xf>
    <xf numFmtId="164" fontId="14" fillId="0" borderId="11" xfId="0" applyNumberFormat="1" applyFont="1" applyBorder="1" applyAlignment="1">
      <alignment/>
    </xf>
    <xf numFmtId="1" fontId="3" fillId="0" borderId="11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right" vertical="center" wrapText="1"/>
    </xf>
    <xf numFmtId="1" fontId="4" fillId="0" borderId="1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2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right" wrapText="1"/>
    </xf>
    <xf numFmtId="164" fontId="12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wrapText="1"/>
    </xf>
    <xf numFmtId="4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 wrapText="1"/>
    </xf>
    <xf numFmtId="4" fontId="16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16" fillId="0" borderId="11" xfId="0" applyNumberFormat="1" applyFont="1" applyFill="1" applyBorder="1" applyAlignment="1">
      <alignment wrapText="1"/>
    </xf>
    <xf numFmtId="3" fontId="19" fillId="0" borderId="11" xfId="0" applyNumberFormat="1" applyFont="1" applyFill="1" applyBorder="1" applyAlignment="1">
      <alignment wrapText="1"/>
    </xf>
    <xf numFmtId="3" fontId="16" fillId="0" borderId="11" xfId="0" applyNumberFormat="1" applyFont="1" applyFill="1" applyBorder="1" applyAlignment="1">
      <alignment wrapText="1"/>
    </xf>
    <xf numFmtId="2" fontId="3" fillId="0" borderId="14" xfId="0" applyNumberFormat="1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3" fillId="0" borderId="12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1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20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164" fontId="12" fillId="0" borderId="11" xfId="0" applyNumberFormat="1" applyFont="1" applyBorder="1" applyAlignment="1">
      <alignment horizontal="left"/>
    </xf>
    <xf numFmtId="164" fontId="12" fillId="0" borderId="12" xfId="0" applyNumberFormat="1" applyFont="1" applyBorder="1" applyAlignment="1">
      <alignment horizontal="left"/>
    </xf>
    <xf numFmtId="2" fontId="12" fillId="0" borderId="11" xfId="0" applyNumberFormat="1" applyFont="1" applyBorder="1" applyAlignment="1">
      <alignment horizontal="left"/>
    </xf>
    <xf numFmtId="2" fontId="12" fillId="0" borderId="12" xfId="0" applyNumberFormat="1" applyFont="1" applyBorder="1" applyAlignment="1">
      <alignment horizontal="left"/>
    </xf>
    <xf numFmtId="2" fontId="4" fillId="0" borderId="11" xfId="0" applyNumberFormat="1" applyFont="1" applyBorder="1" applyAlignment="1">
      <alignment horizontal="left"/>
    </xf>
    <xf numFmtId="2" fontId="4" fillId="0" borderId="12" xfId="0" applyNumberFormat="1" applyFont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164" fontId="4" fillId="0" borderId="11" xfId="0" applyNumberFormat="1" applyFont="1" applyBorder="1" applyAlignment="1">
      <alignment horizontal="left"/>
    </xf>
    <xf numFmtId="164" fontId="4" fillId="0" borderId="12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8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2"/>
  <sheetViews>
    <sheetView tabSelected="1" zoomScalePageLayoutView="0" workbookViewId="0" topLeftCell="A13">
      <selection activeCell="G39" sqref="G39"/>
    </sheetView>
  </sheetViews>
  <sheetFormatPr defaultColWidth="9.00390625" defaultRowHeight="12.75"/>
  <cols>
    <col min="2" max="2" width="4.125" style="0" customWidth="1"/>
    <col min="3" max="3" width="2.00390625" style="0" hidden="1" customWidth="1"/>
    <col min="4" max="4" width="11.875" style="0" customWidth="1"/>
    <col min="5" max="5" width="10.875" style="0" customWidth="1"/>
    <col min="6" max="6" width="5.625" style="0" customWidth="1"/>
    <col min="7" max="7" width="11.125" style="0" customWidth="1"/>
    <col min="8" max="8" width="10.00390625" style="0" customWidth="1"/>
    <col min="9" max="9" width="10.125" style="0" customWidth="1"/>
    <col min="10" max="10" width="7.625" style="0" customWidth="1"/>
    <col min="11" max="11" width="8.375" style="0" customWidth="1"/>
    <col min="12" max="12" width="11.625" style="0" customWidth="1"/>
    <col min="13" max="13" width="12.125" style="0" customWidth="1"/>
    <col min="14" max="14" width="4.625" style="0" customWidth="1"/>
    <col min="15" max="15" width="10.00390625" style="0" customWidth="1"/>
    <col min="16" max="16" width="10.625" style="0" customWidth="1"/>
    <col min="17" max="17" width="5.00390625" style="0" customWidth="1"/>
    <col min="18" max="18" width="8.375" style="0" customWidth="1"/>
    <col min="19" max="19" width="8.875" style="0" customWidth="1"/>
    <col min="20" max="20" width="5.25390625" style="0" customWidth="1"/>
    <col min="21" max="21" width="6.625" style="0" customWidth="1"/>
    <col min="22" max="22" width="7.00390625" style="0" customWidth="1"/>
    <col min="23" max="23" width="6.25390625" style="0" customWidth="1"/>
    <col min="25" max="25" width="8.875" style="0" customWidth="1"/>
    <col min="26" max="26" width="12.375" style="0" customWidth="1"/>
    <col min="27" max="27" width="11.125" style="0" customWidth="1"/>
    <col min="28" max="28" width="4.875" style="0" customWidth="1"/>
    <col min="29" max="29" width="11.625" style="0" customWidth="1"/>
    <col min="30" max="30" width="10.25390625" style="0" customWidth="1"/>
    <col min="31" max="31" width="10.125" style="0" customWidth="1"/>
    <col min="32" max="32" width="11.125" style="0" customWidth="1"/>
  </cols>
  <sheetData>
    <row r="1" spans="4:25" ht="12.75">
      <c r="D1" s="4"/>
      <c r="E1" s="3"/>
      <c r="F1" s="4"/>
      <c r="G1" s="4"/>
      <c r="H1" s="5"/>
      <c r="I1" s="5"/>
      <c r="J1" s="4"/>
      <c r="K1" s="4"/>
      <c r="L1" s="4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4:25" ht="12.75">
      <c r="D2" s="4"/>
      <c r="E2" s="3"/>
      <c r="F2" s="4"/>
      <c r="G2" s="4"/>
      <c r="H2" s="5"/>
      <c r="I2" s="5"/>
      <c r="J2" s="4"/>
      <c r="K2" s="4"/>
      <c r="L2" s="4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7" ht="12.75" customHeight="1">
      <c r="A3" s="1"/>
      <c r="B3" s="199" t="s">
        <v>80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200"/>
      <c r="AA3" s="200"/>
    </row>
    <row r="4" spans="1:28" ht="12.75">
      <c r="A4" s="1"/>
      <c r="B4" s="1"/>
      <c r="C4" s="1"/>
      <c r="D4" s="6"/>
      <c r="E4" s="7"/>
      <c r="F4" s="6"/>
      <c r="G4" s="6"/>
      <c r="H4" s="8"/>
      <c r="I4" s="8"/>
      <c r="J4" s="6"/>
      <c r="K4" s="6"/>
      <c r="L4" s="6"/>
      <c r="M4" s="7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1"/>
      <c r="AA4" s="1"/>
      <c r="AB4" s="1"/>
    </row>
    <row r="5" spans="1:28" ht="12.75">
      <c r="A5" s="1"/>
      <c r="B5" s="1"/>
      <c r="C5" s="1"/>
      <c r="D5" s="6"/>
      <c r="E5" s="7"/>
      <c r="F5" s="6"/>
      <c r="G5" s="6"/>
      <c r="H5" s="8"/>
      <c r="I5" s="8"/>
      <c r="J5" s="6"/>
      <c r="K5" s="6"/>
      <c r="L5" s="6"/>
      <c r="M5" s="9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1"/>
      <c r="AA5" s="201" t="s">
        <v>55</v>
      </c>
      <c r="AB5" s="202"/>
    </row>
    <row r="6" spans="1:32" ht="22.5" customHeight="1">
      <c r="A6" s="171"/>
      <c r="B6" s="172"/>
      <c r="C6" s="173"/>
      <c r="D6" s="220" t="s">
        <v>0</v>
      </c>
      <c r="E6" s="221"/>
      <c r="F6" s="222"/>
      <c r="G6" s="183" t="s">
        <v>16</v>
      </c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5"/>
      <c r="Z6" s="169" t="s">
        <v>56</v>
      </c>
      <c r="AA6" s="170"/>
      <c r="AB6" s="170"/>
      <c r="AC6" s="169" t="s">
        <v>57</v>
      </c>
      <c r="AD6" s="170"/>
      <c r="AE6" s="169" t="s">
        <v>58</v>
      </c>
      <c r="AF6" s="170"/>
    </row>
    <row r="7" spans="1:32" ht="12.75" customHeight="1">
      <c r="A7" s="174"/>
      <c r="B7" s="175"/>
      <c r="C7" s="176"/>
      <c r="D7" s="223"/>
      <c r="E7" s="224"/>
      <c r="F7" s="225"/>
      <c r="G7" s="206" t="s">
        <v>17</v>
      </c>
      <c r="H7" s="207"/>
      <c r="I7" s="207"/>
      <c r="J7" s="207"/>
      <c r="K7" s="208"/>
      <c r="L7" s="214" t="s">
        <v>18</v>
      </c>
      <c r="M7" s="215"/>
      <c r="N7" s="216"/>
      <c r="O7" s="186" t="s">
        <v>60</v>
      </c>
      <c r="P7" s="192"/>
      <c r="Q7" s="193"/>
      <c r="R7" s="186" t="s">
        <v>75</v>
      </c>
      <c r="S7" s="192"/>
      <c r="T7" s="193"/>
      <c r="U7" s="186" t="s">
        <v>70</v>
      </c>
      <c r="V7" s="192"/>
      <c r="W7" s="193"/>
      <c r="X7" s="186" t="s">
        <v>66</v>
      </c>
      <c r="Y7" s="187"/>
      <c r="Z7" s="169"/>
      <c r="AA7" s="170"/>
      <c r="AB7" s="170"/>
      <c r="AC7" s="169"/>
      <c r="AD7" s="170"/>
      <c r="AE7" s="169"/>
      <c r="AF7" s="170"/>
    </row>
    <row r="8" spans="1:32" ht="16.5" customHeight="1">
      <c r="A8" s="174"/>
      <c r="B8" s="175"/>
      <c r="C8" s="176"/>
      <c r="D8" s="223"/>
      <c r="E8" s="224"/>
      <c r="F8" s="225"/>
      <c r="G8" s="209"/>
      <c r="H8" s="210"/>
      <c r="I8" s="210"/>
      <c r="J8" s="210"/>
      <c r="K8" s="211"/>
      <c r="L8" s="217"/>
      <c r="M8" s="218"/>
      <c r="N8" s="219"/>
      <c r="O8" s="194"/>
      <c r="P8" s="195"/>
      <c r="Q8" s="196"/>
      <c r="R8" s="194"/>
      <c r="S8" s="195"/>
      <c r="T8" s="196"/>
      <c r="U8" s="194"/>
      <c r="V8" s="195"/>
      <c r="W8" s="196"/>
      <c r="X8" s="188"/>
      <c r="Y8" s="189"/>
      <c r="Z8" s="170"/>
      <c r="AA8" s="170"/>
      <c r="AB8" s="170"/>
      <c r="AC8" s="170"/>
      <c r="AD8" s="170"/>
      <c r="AE8" s="170"/>
      <c r="AF8" s="170"/>
    </row>
    <row r="9" spans="1:32" ht="39" customHeight="1">
      <c r="A9" s="174"/>
      <c r="B9" s="175"/>
      <c r="C9" s="176"/>
      <c r="D9" s="226"/>
      <c r="E9" s="227"/>
      <c r="F9" s="228"/>
      <c r="G9" s="198" t="s">
        <v>19</v>
      </c>
      <c r="H9" s="229" t="s">
        <v>20</v>
      </c>
      <c r="I9" s="229"/>
      <c r="J9" s="212" t="s">
        <v>21</v>
      </c>
      <c r="K9" s="213"/>
      <c r="L9" s="190"/>
      <c r="M9" s="197"/>
      <c r="N9" s="191"/>
      <c r="O9" s="190"/>
      <c r="P9" s="197"/>
      <c r="Q9" s="191"/>
      <c r="R9" s="190"/>
      <c r="S9" s="197"/>
      <c r="T9" s="191"/>
      <c r="U9" s="203"/>
      <c r="V9" s="204"/>
      <c r="W9" s="205"/>
      <c r="X9" s="190"/>
      <c r="Y9" s="191"/>
      <c r="Z9" s="41"/>
      <c r="AA9" s="41"/>
      <c r="AB9" s="41"/>
      <c r="AC9" s="41"/>
      <c r="AD9" s="41"/>
      <c r="AE9" s="41"/>
      <c r="AF9" s="41"/>
    </row>
    <row r="10" spans="1:32" ht="67.5">
      <c r="A10" s="177"/>
      <c r="B10" s="178"/>
      <c r="C10" s="179"/>
      <c r="D10" s="10" t="s">
        <v>19</v>
      </c>
      <c r="E10" s="10" t="s">
        <v>20</v>
      </c>
      <c r="F10" s="11" t="s">
        <v>21</v>
      </c>
      <c r="G10" s="190"/>
      <c r="H10" s="12" t="s">
        <v>82</v>
      </c>
      <c r="I10" s="61" t="s">
        <v>83</v>
      </c>
      <c r="J10" s="61" t="s">
        <v>84</v>
      </c>
      <c r="K10" s="61" t="s">
        <v>85</v>
      </c>
      <c r="L10" s="10" t="s">
        <v>19</v>
      </c>
      <c r="M10" s="12" t="s">
        <v>20</v>
      </c>
      <c r="N10" s="11" t="s">
        <v>21</v>
      </c>
      <c r="O10" s="10" t="s">
        <v>19</v>
      </c>
      <c r="P10" s="12" t="s">
        <v>20</v>
      </c>
      <c r="Q10" s="11" t="s">
        <v>21</v>
      </c>
      <c r="R10" s="10" t="s">
        <v>19</v>
      </c>
      <c r="S10" s="12" t="s">
        <v>20</v>
      </c>
      <c r="T10" s="11" t="s">
        <v>21</v>
      </c>
      <c r="U10" s="10" t="s">
        <v>19</v>
      </c>
      <c r="V10" s="12" t="s">
        <v>20</v>
      </c>
      <c r="W10" s="11" t="s">
        <v>21</v>
      </c>
      <c r="X10" s="10" t="s">
        <v>19</v>
      </c>
      <c r="Y10" s="12" t="s">
        <v>20</v>
      </c>
      <c r="Z10" s="41" t="s">
        <v>19</v>
      </c>
      <c r="AA10" s="41" t="s">
        <v>20</v>
      </c>
      <c r="AB10" s="42" t="s">
        <v>21</v>
      </c>
      <c r="AC10" s="41" t="s">
        <v>19</v>
      </c>
      <c r="AD10" s="41" t="s">
        <v>20</v>
      </c>
      <c r="AE10" s="41" t="s">
        <v>61</v>
      </c>
      <c r="AF10" s="41" t="s">
        <v>86</v>
      </c>
    </row>
    <row r="11" spans="1:32" ht="12.75" customHeight="1">
      <c r="A11" s="161" t="s">
        <v>45</v>
      </c>
      <c r="B11" s="162"/>
      <c r="C11" s="163"/>
      <c r="D11" s="58">
        <f>G11+L11+U11</f>
        <v>2796537</v>
      </c>
      <c r="E11" s="65">
        <f aca="true" t="shared" si="0" ref="E11:E19">I11+M11+V11</f>
        <v>2498650.13</v>
      </c>
      <c r="F11" s="17">
        <f aca="true" t="shared" si="1" ref="F11:F19">E11/D11*100</f>
        <v>89.34800898396838</v>
      </c>
      <c r="G11" s="58">
        <v>482250</v>
      </c>
      <c r="H11" s="65">
        <v>443431.79</v>
      </c>
      <c r="I11" s="65">
        <v>447955.13</v>
      </c>
      <c r="J11" s="46">
        <f>I11/H11*100</f>
        <v>101.02007571446332</v>
      </c>
      <c r="K11" s="46">
        <f>I11/G11*100</f>
        <v>92.88857024364955</v>
      </c>
      <c r="L11" s="58">
        <v>2274287</v>
      </c>
      <c r="M11" s="96">
        <v>2030695</v>
      </c>
      <c r="N11" s="17">
        <f aca="true" t="shared" si="2" ref="N11:N19">M11/L11*100</f>
        <v>89.2893025374546</v>
      </c>
      <c r="O11" s="58">
        <v>1368900</v>
      </c>
      <c r="P11" s="55">
        <v>1252630</v>
      </c>
      <c r="Q11" s="17">
        <f aca="true" t="shared" si="3" ref="Q11:Q19">P11/O11*100</f>
        <v>91.50631894221638</v>
      </c>
      <c r="R11" s="58">
        <v>121620</v>
      </c>
      <c r="S11" s="58">
        <v>42000</v>
      </c>
      <c r="T11" s="17">
        <f aca="true" t="shared" si="4" ref="T11:T20">S11/R11*100</f>
        <v>34.53379378391712</v>
      </c>
      <c r="U11" s="114">
        <v>40000</v>
      </c>
      <c r="V11" s="113">
        <v>20000</v>
      </c>
      <c r="W11" s="17">
        <f>V11/U11*100</f>
        <v>50</v>
      </c>
      <c r="X11" s="17"/>
      <c r="Y11" s="17"/>
      <c r="Z11" s="118">
        <v>2820523</v>
      </c>
      <c r="AA11" s="67">
        <v>2384367.88</v>
      </c>
      <c r="AB11" s="43">
        <f>AA11/Z11*100</f>
        <v>84.53637428235827</v>
      </c>
      <c r="AC11" s="44">
        <f aca="true" t="shared" si="5" ref="AC11:AC22">D11-Z11</f>
        <v>-23986</v>
      </c>
      <c r="AD11" s="27">
        <f>E11-AA11</f>
        <v>114282.25</v>
      </c>
      <c r="AE11" s="44">
        <v>23986.41</v>
      </c>
      <c r="AF11" s="44">
        <v>138268.66</v>
      </c>
    </row>
    <row r="12" spans="1:32" ht="12.75" customHeight="1">
      <c r="A12" s="161" t="s">
        <v>46</v>
      </c>
      <c r="B12" s="162"/>
      <c r="C12" s="163"/>
      <c r="D12" s="58">
        <f aca="true" t="shared" si="6" ref="D12:D19">G12+L12+U12</f>
        <v>4903990</v>
      </c>
      <c r="E12" s="65">
        <f t="shared" si="0"/>
        <v>4264855.4</v>
      </c>
      <c r="F12" s="17">
        <f t="shared" si="1"/>
        <v>86.96704928027994</v>
      </c>
      <c r="G12" s="58">
        <v>608900</v>
      </c>
      <c r="H12" s="65">
        <v>520995.92</v>
      </c>
      <c r="I12" s="65">
        <v>569269.4</v>
      </c>
      <c r="J12" s="46">
        <f aca="true" t="shared" si="7" ref="J12:J22">I12/H12*100</f>
        <v>109.26561574608877</v>
      </c>
      <c r="K12" s="46">
        <f aca="true" t="shared" si="8" ref="K12:K22">I12/G12*100</f>
        <v>93.49144358679587</v>
      </c>
      <c r="L12" s="58">
        <v>4230090</v>
      </c>
      <c r="M12" s="96">
        <v>3646586</v>
      </c>
      <c r="N12" s="17">
        <f t="shared" si="2"/>
        <v>86.20587268828795</v>
      </c>
      <c r="O12" s="58">
        <v>2144700</v>
      </c>
      <c r="P12" s="55">
        <v>1962534</v>
      </c>
      <c r="Q12" s="17">
        <f t="shared" si="3"/>
        <v>91.50622464680374</v>
      </c>
      <c r="R12" s="58">
        <v>51290</v>
      </c>
      <c r="S12" s="58"/>
      <c r="T12" s="17">
        <f t="shared" si="4"/>
        <v>0</v>
      </c>
      <c r="U12" s="113">
        <v>65000</v>
      </c>
      <c r="V12" s="113">
        <v>49000</v>
      </c>
      <c r="W12" s="17">
        <f aca="true" t="shared" si="9" ref="W12:W19">V12/U12*100</f>
        <v>75.38461538461539</v>
      </c>
      <c r="X12" s="17"/>
      <c r="Y12" s="17"/>
      <c r="Z12" s="118">
        <v>4934990</v>
      </c>
      <c r="AA12" s="67">
        <v>3857564.65</v>
      </c>
      <c r="AB12" s="43">
        <f aca="true" t="shared" si="10" ref="AB12:AB22">AA12/Z12*100</f>
        <v>78.16762850583284</v>
      </c>
      <c r="AC12" s="44">
        <f t="shared" si="5"/>
        <v>-31000</v>
      </c>
      <c r="AD12" s="27">
        <v>495688.71</v>
      </c>
      <c r="AE12" s="44">
        <v>31075.69</v>
      </c>
      <c r="AF12" s="44">
        <v>438366.44</v>
      </c>
    </row>
    <row r="13" spans="1:32" ht="12.75" customHeight="1">
      <c r="A13" s="161" t="s">
        <v>22</v>
      </c>
      <c r="B13" s="162"/>
      <c r="C13" s="163"/>
      <c r="D13" s="58">
        <f t="shared" si="6"/>
        <v>5305847</v>
      </c>
      <c r="E13" s="65">
        <f t="shared" si="0"/>
        <v>4715466.62</v>
      </c>
      <c r="F13" s="17">
        <f t="shared" si="1"/>
        <v>88.87302291227019</v>
      </c>
      <c r="G13" s="58">
        <v>1063300</v>
      </c>
      <c r="H13" s="65">
        <v>1042503.34</v>
      </c>
      <c r="I13" s="65">
        <v>1067464.62</v>
      </c>
      <c r="J13" s="46">
        <f t="shared" si="7"/>
        <v>102.39435971495305</v>
      </c>
      <c r="K13" s="46">
        <f t="shared" si="8"/>
        <v>100.39166933132702</v>
      </c>
      <c r="L13" s="58">
        <v>4122547</v>
      </c>
      <c r="M13" s="96">
        <v>3568002</v>
      </c>
      <c r="N13" s="17">
        <f t="shared" si="2"/>
        <v>86.54848568130333</v>
      </c>
      <c r="O13" s="58">
        <v>2167700</v>
      </c>
      <c r="P13" s="55">
        <v>1983582</v>
      </c>
      <c r="Q13" s="17">
        <f t="shared" si="3"/>
        <v>91.5062969968169</v>
      </c>
      <c r="R13" s="58">
        <v>242420</v>
      </c>
      <c r="S13" s="58">
        <v>73030</v>
      </c>
      <c r="T13" s="17">
        <f t="shared" si="4"/>
        <v>30.125402194538403</v>
      </c>
      <c r="U13" s="113">
        <v>120000</v>
      </c>
      <c r="V13" s="113">
        <v>80000</v>
      </c>
      <c r="W13" s="17">
        <f t="shared" si="9"/>
        <v>66.66666666666666</v>
      </c>
      <c r="X13" s="17"/>
      <c r="Y13" s="17"/>
      <c r="Z13" s="118">
        <v>5414179</v>
      </c>
      <c r="AA13" s="67">
        <v>4249080.34</v>
      </c>
      <c r="AB13" s="43">
        <f t="shared" si="10"/>
        <v>78.48060324566292</v>
      </c>
      <c r="AC13" s="44">
        <f t="shared" si="5"/>
        <v>-108332</v>
      </c>
      <c r="AD13" s="27">
        <v>247266.39</v>
      </c>
      <c r="AE13" s="44">
        <v>108332.76</v>
      </c>
      <c r="AF13" s="44">
        <v>574719.04</v>
      </c>
    </row>
    <row r="14" spans="1:32" ht="12.75" customHeight="1">
      <c r="A14" s="161" t="s">
        <v>23</v>
      </c>
      <c r="B14" s="162"/>
      <c r="C14" s="163"/>
      <c r="D14" s="58">
        <f t="shared" si="6"/>
        <v>6089865</v>
      </c>
      <c r="E14" s="65">
        <f t="shared" si="0"/>
        <v>5730852.78</v>
      </c>
      <c r="F14" s="17">
        <f t="shared" si="1"/>
        <v>94.10475897248955</v>
      </c>
      <c r="G14" s="58">
        <v>805000</v>
      </c>
      <c r="H14" s="65">
        <v>861655.71</v>
      </c>
      <c r="I14" s="65">
        <v>924000.78</v>
      </c>
      <c r="J14" s="46">
        <f t="shared" si="7"/>
        <v>107.23549664633454</v>
      </c>
      <c r="K14" s="46">
        <f t="shared" si="8"/>
        <v>114.78270559006212</v>
      </c>
      <c r="L14" s="58">
        <v>5239865</v>
      </c>
      <c r="M14" s="96">
        <v>4766852</v>
      </c>
      <c r="N14" s="17">
        <f t="shared" si="2"/>
        <v>90.97280178019854</v>
      </c>
      <c r="O14" s="58">
        <v>3065100</v>
      </c>
      <c r="P14" s="55">
        <v>2804758</v>
      </c>
      <c r="Q14" s="17">
        <f t="shared" si="3"/>
        <v>91.50624775700629</v>
      </c>
      <c r="R14" s="58">
        <v>237566</v>
      </c>
      <c r="S14" s="58">
        <v>171050</v>
      </c>
      <c r="T14" s="17">
        <f t="shared" si="4"/>
        <v>72.00104392042633</v>
      </c>
      <c r="U14" s="113">
        <v>45000</v>
      </c>
      <c r="V14" s="113">
        <v>40000</v>
      </c>
      <c r="W14" s="17">
        <f t="shared" si="9"/>
        <v>88.88888888888889</v>
      </c>
      <c r="X14" s="17"/>
      <c r="Y14" s="17"/>
      <c r="Z14" s="118">
        <v>6251887.5</v>
      </c>
      <c r="AA14" s="67">
        <v>5646869.71</v>
      </c>
      <c r="AB14" s="43">
        <f t="shared" si="10"/>
        <v>90.32263792334714</v>
      </c>
      <c r="AC14" s="44">
        <f t="shared" si="5"/>
        <v>-162022.5</v>
      </c>
      <c r="AD14" s="27">
        <v>-29016.07</v>
      </c>
      <c r="AE14" s="44">
        <v>162022.5</v>
      </c>
      <c r="AF14" s="44">
        <v>246005.57</v>
      </c>
    </row>
    <row r="15" spans="1:32" ht="13.5" customHeight="1">
      <c r="A15" s="161" t="s">
        <v>24</v>
      </c>
      <c r="B15" s="162"/>
      <c r="C15" s="163"/>
      <c r="D15" s="58">
        <f t="shared" si="6"/>
        <v>3122537</v>
      </c>
      <c r="E15" s="65">
        <f t="shared" si="0"/>
        <v>3034789.43</v>
      </c>
      <c r="F15" s="17">
        <f t="shared" si="1"/>
        <v>97.18986292236089</v>
      </c>
      <c r="G15" s="58">
        <v>450256</v>
      </c>
      <c r="H15" s="65">
        <v>444139.12</v>
      </c>
      <c r="I15" s="65">
        <v>604387.43</v>
      </c>
      <c r="J15" s="46">
        <f t="shared" si="7"/>
        <v>136.08065643936072</v>
      </c>
      <c r="K15" s="46">
        <f t="shared" si="8"/>
        <v>134.23195471020932</v>
      </c>
      <c r="L15" s="58">
        <v>2620281</v>
      </c>
      <c r="M15" s="96">
        <v>2395402</v>
      </c>
      <c r="N15" s="17">
        <f>M15/L15*100</f>
        <v>91.4177525234889</v>
      </c>
      <c r="O15" s="58">
        <v>1751900</v>
      </c>
      <c r="P15" s="55">
        <v>1603098</v>
      </c>
      <c r="Q15" s="17">
        <f>P15/O15*100</f>
        <v>91.50625035675553</v>
      </c>
      <c r="R15" s="58">
        <v>9924</v>
      </c>
      <c r="S15" s="58"/>
      <c r="T15" s="17">
        <f t="shared" si="4"/>
        <v>0</v>
      </c>
      <c r="U15" s="113">
        <v>52000</v>
      </c>
      <c r="V15" s="113">
        <v>35000</v>
      </c>
      <c r="W15" s="17">
        <f t="shared" si="9"/>
        <v>67.3076923076923</v>
      </c>
      <c r="X15" s="17"/>
      <c r="Y15" s="17"/>
      <c r="Z15" s="118">
        <v>3228290</v>
      </c>
      <c r="AA15" s="67">
        <v>2844432.8</v>
      </c>
      <c r="AB15" s="43">
        <f t="shared" si="10"/>
        <v>88.10958123340839</v>
      </c>
      <c r="AC15" s="44">
        <f t="shared" si="5"/>
        <v>-105753</v>
      </c>
      <c r="AD15" s="27">
        <v>575718.66</v>
      </c>
      <c r="AE15" s="44">
        <v>106327.39</v>
      </c>
      <c r="AF15" s="44">
        <v>296684.02</v>
      </c>
    </row>
    <row r="16" spans="1:32" ht="12.75" customHeight="1">
      <c r="A16" s="161" t="s">
        <v>25</v>
      </c>
      <c r="B16" s="162"/>
      <c r="C16" s="163"/>
      <c r="D16" s="58">
        <f t="shared" si="6"/>
        <v>7853507</v>
      </c>
      <c r="E16" s="65">
        <f t="shared" si="0"/>
        <v>6900640.96</v>
      </c>
      <c r="F16" s="17">
        <f t="shared" si="1"/>
        <v>87.86699954555334</v>
      </c>
      <c r="G16" s="58">
        <v>1046500</v>
      </c>
      <c r="H16" s="65">
        <v>920212.54</v>
      </c>
      <c r="I16" s="65">
        <v>940061.96</v>
      </c>
      <c r="J16" s="46">
        <f t="shared" si="7"/>
        <v>102.15704732734896</v>
      </c>
      <c r="K16" s="46">
        <f t="shared" si="8"/>
        <v>89.82914094601051</v>
      </c>
      <c r="L16" s="58">
        <v>6636107</v>
      </c>
      <c r="M16" s="96">
        <v>5788079</v>
      </c>
      <c r="N16" s="17">
        <f t="shared" si="2"/>
        <v>87.2210017107922</v>
      </c>
      <c r="O16" s="58">
        <v>2161400</v>
      </c>
      <c r="P16" s="55">
        <v>1977818</v>
      </c>
      <c r="Q16" s="17">
        <f t="shared" si="3"/>
        <v>91.50633848431572</v>
      </c>
      <c r="R16" s="58">
        <v>325670</v>
      </c>
      <c r="S16" s="58">
        <v>0</v>
      </c>
      <c r="T16" s="17">
        <f t="shared" si="4"/>
        <v>0</v>
      </c>
      <c r="U16" s="113">
        <v>170900</v>
      </c>
      <c r="V16" s="113">
        <v>172500</v>
      </c>
      <c r="W16" s="17">
        <f t="shared" si="9"/>
        <v>100.93622001170274</v>
      </c>
      <c r="X16" s="17"/>
      <c r="Y16" s="17"/>
      <c r="Z16" s="118">
        <v>7964320</v>
      </c>
      <c r="AA16" s="67">
        <v>6578670.64</v>
      </c>
      <c r="AB16" s="43">
        <f t="shared" si="10"/>
        <v>82.60178696988568</v>
      </c>
      <c r="AC16" s="44">
        <f t="shared" si="5"/>
        <v>-110813</v>
      </c>
      <c r="AD16" s="27">
        <v>351786.93</v>
      </c>
      <c r="AE16" s="44">
        <v>110813.76</v>
      </c>
      <c r="AF16" s="44">
        <v>432784.08</v>
      </c>
    </row>
    <row r="17" spans="1:32" ht="12.75" customHeight="1">
      <c r="A17" s="161" t="s">
        <v>26</v>
      </c>
      <c r="B17" s="162"/>
      <c r="C17" s="163"/>
      <c r="D17" s="58">
        <f t="shared" si="6"/>
        <v>3182311</v>
      </c>
      <c r="E17" s="65">
        <f t="shared" si="0"/>
        <v>2764051.45</v>
      </c>
      <c r="F17" s="17">
        <f t="shared" si="1"/>
        <v>86.85673556104354</v>
      </c>
      <c r="G17" s="58">
        <v>584950</v>
      </c>
      <c r="H17" s="65">
        <v>565156.32</v>
      </c>
      <c r="I17" s="65">
        <v>720769.45</v>
      </c>
      <c r="J17" s="46">
        <f t="shared" si="7"/>
        <v>127.53452885389302</v>
      </c>
      <c r="K17" s="46">
        <f t="shared" si="8"/>
        <v>123.21898452859219</v>
      </c>
      <c r="L17" s="58">
        <v>2552361</v>
      </c>
      <c r="M17" s="96">
        <v>2002032</v>
      </c>
      <c r="N17" s="17">
        <f t="shared" si="2"/>
        <v>78.4384340616394</v>
      </c>
      <c r="O17" s="58">
        <v>1343200</v>
      </c>
      <c r="P17" s="55">
        <v>1229111</v>
      </c>
      <c r="Q17" s="17">
        <f t="shared" si="3"/>
        <v>91.50617927337701</v>
      </c>
      <c r="R17" s="58">
        <v>167800</v>
      </c>
      <c r="S17" s="58">
        <v>55000</v>
      </c>
      <c r="T17" s="17">
        <f t="shared" si="4"/>
        <v>32.777115613825984</v>
      </c>
      <c r="U17" s="113">
        <v>45000</v>
      </c>
      <c r="V17" s="113">
        <v>41250</v>
      </c>
      <c r="W17" s="17">
        <f t="shared" si="9"/>
        <v>91.66666666666666</v>
      </c>
      <c r="X17" s="17"/>
      <c r="Y17" s="17"/>
      <c r="Z17" s="118">
        <v>3233537.99</v>
      </c>
      <c r="AA17" s="67">
        <v>2361420.8</v>
      </c>
      <c r="AB17" s="43">
        <f t="shared" si="10"/>
        <v>73.02901055447317</v>
      </c>
      <c r="AC17" s="44">
        <f t="shared" si="5"/>
        <v>-51226.99000000022</v>
      </c>
      <c r="AD17" s="27">
        <v>291668.83</v>
      </c>
      <c r="AE17" s="44">
        <v>51226.99</v>
      </c>
      <c r="AF17" s="44">
        <v>453857.64</v>
      </c>
    </row>
    <row r="18" spans="1:32" ht="12.75" customHeight="1">
      <c r="A18" s="161" t="s">
        <v>27</v>
      </c>
      <c r="B18" s="162"/>
      <c r="C18" s="163"/>
      <c r="D18" s="58">
        <f t="shared" si="6"/>
        <v>16925571</v>
      </c>
      <c r="E18" s="65">
        <f t="shared" si="0"/>
        <v>15571208.25</v>
      </c>
      <c r="F18" s="17">
        <f t="shared" si="1"/>
        <v>91.99812668063015</v>
      </c>
      <c r="G18" s="58">
        <v>5812191</v>
      </c>
      <c r="H18" s="65">
        <v>5235566.81</v>
      </c>
      <c r="I18" s="65">
        <v>6764880.25</v>
      </c>
      <c r="J18" s="46">
        <f t="shared" si="7"/>
        <v>129.21008355922402</v>
      </c>
      <c r="K18" s="46">
        <f t="shared" si="8"/>
        <v>116.39122406679341</v>
      </c>
      <c r="L18" s="58">
        <v>11073380</v>
      </c>
      <c r="M18" s="96">
        <v>8780228</v>
      </c>
      <c r="N18" s="17">
        <f t="shared" si="2"/>
        <v>79.2913094285575</v>
      </c>
      <c r="O18" s="58">
        <v>2170100</v>
      </c>
      <c r="P18" s="55">
        <v>1985776</v>
      </c>
      <c r="Q18" s="17">
        <f t="shared" si="3"/>
        <v>91.50619787106585</v>
      </c>
      <c r="R18" s="58"/>
      <c r="S18" s="58"/>
      <c r="T18" s="17">
        <v>0</v>
      </c>
      <c r="U18" s="113">
        <v>40000</v>
      </c>
      <c r="V18" s="113">
        <v>26100</v>
      </c>
      <c r="W18" s="17">
        <f t="shared" si="9"/>
        <v>65.25</v>
      </c>
      <c r="X18" s="17"/>
      <c r="Y18" s="17"/>
      <c r="Z18" s="118">
        <v>17172893</v>
      </c>
      <c r="AA18" s="67">
        <v>12017455.16</v>
      </c>
      <c r="AB18" s="43">
        <f t="shared" si="10"/>
        <v>69.9792117728795</v>
      </c>
      <c r="AC18" s="44">
        <f t="shared" si="5"/>
        <v>-247322</v>
      </c>
      <c r="AD18" s="27">
        <v>3574128.12</v>
      </c>
      <c r="AE18" s="44">
        <v>263676.53</v>
      </c>
      <c r="AF18" s="44">
        <v>3817429.62</v>
      </c>
    </row>
    <row r="19" spans="1:32" ht="12.75" customHeight="1">
      <c r="A19" s="161" t="s">
        <v>28</v>
      </c>
      <c r="B19" s="162"/>
      <c r="C19" s="163"/>
      <c r="D19" s="58">
        <f t="shared" si="6"/>
        <v>5817260</v>
      </c>
      <c r="E19" s="65">
        <f t="shared" si="0"/>
        <v>5432559.2</v>
      </c>
      <c r="F19" s="17">
        <f t="shared" si="1"/>
        <v>93.38690723811554</v>
      </c>
      <c r="G19" s="58">
        <v>1503000</v>
      </c>
      <c r="H19" s="65">
        <v>1292029.92</v>
      </c>
      <c r="I19" s="65">
        <v>1591603.2</v>
      </c>
      <c r="J19" s="46">
        <f t="shared" si="7"/>
        <v>123.18624943298526</v>
      </c>
      <c r="K19" s="46">
        <f t="shared" si="8"/>
        <v>105.89508982035929</v>
      </c>
      <c r="L19" s="58">
        <v>4294260</v>
      </c>
      <c r="M19" s="96">
        <v>3823046</v>
      </c>
      <c r="N19" s="17">
        <f t="shared" si="2"/>
        <v>89.02688705388123</v>
      </c>
      <c r="O19" s="58">
        <v>3371200</v>
      </c>
      <c r="P19" s="96">
        <v>3084859</v>
      </c>
      <c r="Q19" s="17">
        <f t="shared" si="3"/>
        <v>91.5062588989084</v>
      </c>
      <c r="R19" s="58"/>
      <c r="S19" s="58"/>
      <c r="T19" s="17">
        <v>0</v>
      </c>
      <c r="U19" s="113">
        <v>20000</v>
      </c>
      <c r="V19" s="113">
        <v>17910</v>
      </c>
      <c r="W19" s="17">
        <f t="shared" si="9"/>
        <v>89.55</v>
      </c>
      <c r="X19" s="17"/>
      <c r="Y19" s="17"/>
      <c r="Z19" s="118">
        <v>5903739.19</v>
      </c>
      <c r="AA19" s="67">
        <v>4817434.76</v>
      </c>
      <c r="AB19" s="43">
        <f t="shared" si="10"/>
        <v>81.59972188744334</v>
      </c>
      <c r="AC19" s="44">
        <f t="shared" si="5"/>
        <v>-86479.19000000041</v>
      </c>
      <c r="AD19" s="27">
        <v>628631.13</v>
      </c>
      <c r="AE19" s="44">
        <v>86479.19</v>
      </c>
      <c r="AF19" s="44">
        <v>701603.63</v>
      </c>
    </row>
    <row r="20" spans="1:32" ht="12.75" customHeight="1">
      <c r="A20" s="161" t="s">
        <v>43</v>
      </c>
      <c r="B20" s="162"/>
      <c r="C20" s="163"/>
      <c r="D20" s="107">
        <f>G20+L20+U20</f>
        <v>55997425</v>
      </c>
      <c r="E20" s="57">
        <f>E11+E12+E13+E14+E15+E16+E17+E18+E19</f>
        <v>50913074.22</v>
      </c>
      <c r="F20" s="17">
        <f>E20/D20*100</f>
        <v>90.92038467840263</v>
      </c>
      <c r="G20" s="59">
        <f>SUM(G11:G19)</f>
        <v>12356347</v>
      </c>
      <c r="H20" s="54">
        <f>SUM(H11:H19)</f>
        <v>11325691.47</v>
      </c>
      <c r="I20" s="57">
        <f>I11+I12+I13+I14+I15+I16+I17+I18+I19</f>
        <v>13630392.219999999</v>
      </c>
      <c r="J20" s="47">
        <f t="shared" si="7"/>
        <v>120.34931603165062</v>
      </c>
      <c r="K20" s="46">
        <f t="shared" si="8"/>
        <v>110.3108565986371</v>
      </c>
      <c r="L20" s="59">
        <f>SUM(L11:L19)</f>
        <v>43043178</v>
      </c>
      <c r="M20" s="59">
        <f>SUM(M11:M19)</f>
        <v>36800922</v>
      </c>
      <c r="N20" s="17">
        <f>M20/L20*100</f>
        <v>85.49768792629577</v>
      </c>
      <c r="O20" s="59">
        <f>SUM(O11:O19)</f>
        <v>19544200</v>
      </c>
      <c r="P20" s="94">
        <f>SUM(P11:P19)</f>
        <v>17884166</v>
      </c>
      <c r="Q20" s="17">
        <f>P20/O20*100</f>
        <v>91.50625761095364</v>
      </c>
      <c r="R20" s="59">
        <f>R11+R12+R13+R14+R15+R16+R17+R18+R19</f>
        <v>1156290</v>
      </c>
      <c r="S20" s="149">
        <f>SUM(S11:S19)</f>
        <v>341080</v>
      </c>
      <c r="T20" s="17">
        <f t="shared" si="4"/>
        <v>29.497790346712332</v>
      </c>
      <c r="U20" s="115">
        <f>SUM(U11:U19)</f>
        <v>597900</v>
      </c>
      <c r="V20" s="115">
        <f>SUM(V11:V19)</f>
        <v>481760</v>
      </c>
      <c r="W20" s="17">
        <f>V20/U20*100</f>
        <v>80.57534704800133</v>
      </c>
      <c r="X20" s="17"/>
      <c r="Y20" s="17"/>
      <c r="Z20" s="119">
        <f>Z11+Z12+Z13+Z14+Z15+Z16+Z17+Z18+Z19</f>
        <v>56924359.68</v>
      </c>
      <c r="AA20" s="66">
        <f>SUM(AA11:AA19)</f>
        <v>44757296.74</v>
      </c>
      <c r="AB20" s="43">
        <f t="shared" si="10"/>
        <v>78.62591163361857</v>
      </c>
      <c r="AC20" s="45">
        <f t="shared" si="5"/>
        <v>-926934.6799999997</v>
      </c>
      <c r="AD20" s="28">
        <f>E20-AA20</f>
        <v>6155777.479999997</v>
      </c>
      <c r="AE20" s="45">
        <f>SUM(AE11:AE19)</f>
        <v>943941.22</v>
      </c>
      <c r="AF20" s="45">
        <f>SUM(AF11:AF19)</f>
        <v>7099718.7</v>
      </c>
    </row>
    <row r="21" spans="1:32" ht="15" customHeight="1">
      <c r="A21" s="161" t="s">
        <v>29</v>
      </c>
      <c r="B21" s="162"/>
      <c r="C21" s="163"/>
      <c r="D21" s="108">
        <f>G21+L21+X21</f>
        <v>373517692.06000006</v>
      </c>
      <c r="E21" s="65">
        <f>I21+M21+V21+X21</f>
        <v>342496702.32000005</v>
      </c>
      <c r="F21" s="46">
        <f>E21/D21*100</f>
        <v>91.6949075239475</v>
      </c>
      <c r="G21" s="108">
        <v>48725669.59</v>
      </c>
      <c r="H21" s="65">
        <v>39504160.59</v>
      </c>
      <c r="I21" s="65">
        <f>I42</f>
        <v>42557833.849999994</v>
      </c>
      <c r="J21" s="46">
        <f t="shared" si="7"/>
        <v>107.73000416764454</v>
      </c>
      <c r="K21" s="46">
        <f t="shared" si="8"/>
        <v>87.34171168523903</v>
      </c>
      <c r="L21" s="96">
        <v>325356202</v>
      </c>
      <c r="M21" s="96">
        <v>300502048</v>
      </c>
      <c r="N21" s="46">
        <f>M21/L21*100</f>
        <v>92.36094045626953</v>
      </c>
      <c r="O21" s="96">
        <v>22336500</v>
      </c>
      <c r="P21" s="97">
        <v>22336500</v>
      </c>
      <c r="Q21" s="46">
        <f>P21/O21*100</f>
        <v>100</v>
      </c>
      <c r="R21" s="96"/>
      <c r="S21" s="150">
        <v>0</v>
      </c>
      <c r="T21" s="46">
        <v>0</v>
      </c>
      <c r="U21" s="46"/>
      <c r="V21" s="46">
        <v>1000</v>
      </c>
      <c r="W21" s="17"/>
      <c r="X21" s="65">
        <v>-564179.53</v>
      </c>
      <c r="Y21" s="65">
        <v>-564179.53</v>
      </c>
      <c r="Z21" s="120">
        <v>375942053.59</v>
      </c>
      <c r="AA21" s="67">
        <v>334320445.72</v>
      </c>
      <c r="AB21" s="98">
        <f t="shared" si="10"/>
        <v>88.92871721252227</v>
      </c>
      <c r="AC21" s="44">
        <f t="shared" si="5"/>
        <v>-2424361.529999912</v>
      </c>
      <c r="AD21" s="27">
        <v>8172256.6</v>
      </c>
      <c r="AE21" s="44">
        <v>2659204.98</v>
      </c>
      <c r="AF21" s="44">
        <v>10835461.58</v>
      </c>
    </row>
    <row r="22" spans="1:32" ht="26.25" customHeight="1">
      <c r="A22" s="180" t="s">
        <v>30</v>
      </c>
      <c r="B22" s="181"/>
      <c r="C22" s="182"/>
      <c r="D22" s="117">
        <f>G22+L22+U22+X22</f>
        <v>386149339.06000006</v>
      </c>
      <c r="E22" s="57">
        <f>I22+M22+V22+Y22</f>
        <v>356286254.54</v>
      </c>
      <c r="F22" s="17">
        <f>E22/D22*100</f>
        <v>92.26644163299736</v>
      </c>
      <c r="G22" s="116">
        <f>G20+G21</f>
        <v>61082016.59</v>
      </c>
      <c r="H22" s="54">
        <f>H20+H21</f>
        <v>50829852.06</v>
      </c>
      <c r="I22" s="57">
        <f>SUM(I20:I21)</f>
        <v>56188226.06999999</v>
      </c>
      <c r="J22" s="47">
        <f t="shared" si="7"/>
        <v>110.54178557056377</v>
      </c>
      <c r="K22" s="46">
        <f t="shared" si="8"/>
        <v>91.98816477712494</v>
      </c>
      <c r="L22" s="59">
        <f>L21-322600</f>
        <v>325033602</v>
      </c>
      <c r="M22" s="106">
        <f>M21-322600</f>
        <v>300179448</v>
      </c>
      <c r="N22" s="17">
        <f>M22/L22*100</f>
        <v>92.3533585921372</v>
      </c>
      <c r="O22" s="59">
        <f>O21</f>
        <v>22336500</v>
      </c>
      <c r="P22" s="95">
        <f>P21</f>
        <v>22336500</v>
      </c>
      <c r="Q22" s="17">
        <f>P22/O22*100</f>
        <v>100</v>
      </c>
      <c r="R22" s="59">
        <f>R21</f>
        <v>0</v>
      </c>
      <c r="S22" s="151">
        <f>S21</f>
        <v>0</v>
      </c>
      <c r="T22" s="17">
        <v>0</v>
      </c>
      <c r="U22" s="115">
        <f>U20</f>
        <v>597900</v>
      </c>
      <c r="V22" s="115">
        <f>V20+V21</f>
        <v>482760</v>
      </c>
      <c r="W22" s="17">
        <f>V22/U22*100</f>
        <v>80.74259909683894</v>
      </c>
      <c r="X22" s="57">
        <f>X21</f>
        <v>-564179.53</v>
      </c>
      <c r="Y22" s="57">
        <f>Y21</f>
        <v>-564179.53</v>
      </c>
      <c r="Z22" s="121">
        <f>Z20+Z21-L20-322600</f>
        <v>389500635.27</v>
      </c>
      <c r="AA22" s="66">
        <f>AA20+AA21-M20-322600</f>
        <v>341954220.46000004</v>
      </c>
      <c r="AB22" s="43">
        <f t="shared" si="10"/>
        <v>87.79298144737531</v>
      </c>
      <c r="AC22" s="45">
        <f t="shared" si="5"/>
        <v>-3351296.209999919</v>
      </c>
      <c r="AD22" s="28">
        <f>E22-AA22</f>
        <v>14332034.079999983</v>
      </c>
      <c r="AE22" s="45">
        <f>SUM(AE20:AE21)</f>
        <v>3603146.2</v>
      </c>
      <c r="AF22" s="45">
        <f>SUM(AF20:AF21)</f>
        <v>17935180.28</v>
      </c>
    </row>
    <row r="23" spans="1:32" ht="26.25" customHeight="1">
      <c r="A23" s="132"/>
      <c r="B23" s="132"/>
      <c r="C23" s="132"/>
      <c r="D23" s="133"/>
      <c r="E23" s="134"/>
      <c r="F23" s="135"/>
      <c r="G23" s="136"/>
      <c r="H23" s="137"/>
      <c r="I23" s="134"/>
      <c r="J23" s="138"/>
      <c r="K23" s="139"/>
      <c r="L23" s="140"/>
      <c r="M23" s="141"/>
      <c r="N23" s="135"/>
      <c r="O23" s="140"/>
      <c r="P23" s="142"/>
      <c r="Q23" s="135"/>
      <c r="R23" s="140"/>
      <c r="S23" s="142"/>
      <c r="T23" s="135"/>
      <c r="U23" s="143"/>
      <c r="V23" s="143"/>
      <c r="W23" s="135"/>
      <c r="X23" s="134"/>
      <c r="Y23" s="134"/>
      <c r="Z23" s="144"/>
      <c r="AA23" s="145"/>
      <c r="AB23" s="146"/>
      <c r="AC23" s="147"/>
      <c r="AD23" s="148"/>
      <c r="AE23" s="147"/>
      <c r="AF23" s="147"/>
    </row>
    <row r="24" spans="1:35" ht="21" customHeight="1">
      <c r="A24" s="13"/>
      <c r="B24" s="13"/>
      <c r="C24" s="13"/>
      <c r="D24" s="48" t="s">
        <v>65</v>
      </c>
      <c r="E24" s="48"/>
      <c r="F24" s="48"/>
      <c r="G24" s="48"/>
      <c r="H24" s="16"/>
      <c r="I24" s="16"/>
      <c r="J24" s="22"/>
      <c r="K24" s="22"/>
      <c r="L24" s="100"/>
      <c r="M24" s="14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"/>
      <c r="AH24" s="1"/>
      <c r="AI24" s="1"/>
    </row>
    <row r="25" spans="1:12" ht="12.75">
      <c r="A25" s="18" t="s">
        <v>34</v>
      </c>
      <c r="B25" s="19"/>
      <c r="C25" s="19"/>
      <c r="D25" s="19"/>
      <c r="E25" s="19"/>
      <c r="F25" s="20"/>
      <c r="G25" s="44">
        <v>33995660</v>
      </c>
      <c r="H25" s="27">
        <v>25429754.9</v>
      </c>
      <c r="I25" s="27">
        <v>30501023.41</v>
      </c>
      <c r="J25" s="62">
        <f>I25/H25*100</f>
        <v>119.94226263659348</v>
      </c>
      <c r="K25" s="62">
        <f>I25/G25*100</f>
        <v>89.72034492049868</v>
      </c>
      <c r="L25" s="101"/>
    </row>
    <row r="26" spans="1:12" ht="12.75">
      <c r="A26" s="18" t="s">
        <v>35</v>
      </c>
      <c r="B26" s="19"/>
      <c r="C26" s="19"/>
      <c r="D26" s="19"/>
      <c r="E26" s="19"/>
      <c r="F26" s="20"/>
      <c r="G26" s="44">
        <v>8356500</v>
      </c>
      <c r="H26" s="27">
        <v>6438087.3</v>
      </c>
      <c r="I26" s="27">
        <v>6975471.15</v>
      </c>
      <c r="J26" s="62">
        <f aca="true" t="shared" si="11" ref="J26:J42">I26/H26*100</f>
        <v>108.34694879020981</v>
      </c>
      <c r="K26" s="62">
        <f aca="true" t="shared" si="12" ref="K26:K42">I26/G26*100</f>
        <v>83.47359719978459</v>
      </c>
      <c r="L26" s="101"/>
    </row>
    <row r="27" spans="1:12" ht="12.75">
      <c r="A27" s="21" t="s">
        <v>13</v>
      </c>
      <c r="B27" s="18"/>
      <c r="C27" s="19"/>
      <c r="D27" s="19"/>
      <c r="E27" s="19"/>
      <c r="F27" s="20"/>
      <c r="G27" s="44">
        <v>700000</v>
      </c>
      <c r="H27" s="27">
        <v>526896.78</v>
      </c>
      <c r="I27" s="27">
        <v>608404.66</v>
      </c>
      <c r="J27" s="62">
        <f t="shared" si="11"/>
        <v>115.46942078484518</v>
      </c>
      <c r="K27" s="62">
        <f t="shared" si="12"/>
        <v>86.91495142857143</v>
      </c>
      <c r="L27" s="101"/>
    </row>
    <row r="28" spans="1:12" ht="12.75">
      <c r="A28" s="153" t="s">
        <v>36</v>
      </c>
      <c r="B28" s="154"/>
      <c r="C28" s="154"/>
      <c r="D28" s="154"/>
      <c r="E28" s="154"/>
      <c r="F28" s="155"/>
      <c r="G28" s="44">
        <v>221300</v>
      </c>
      <c r="H28" s="27">
        <v>221424.11</v>
      </c>
      <c r="I28" s="27">
        <v>294950</v>
      </c>
      <c r="J28" s="62">
        <f>I28/H28*100</f>
        <v>133.20590969068365</v>
      </c>
      <c r="K28" s="62">
        <f t="shared" si="12"/>
        <v>133.2806145503841</v>
      </c>
      <c r="L28" s="101"/>
    </row>
    <row r="29" spans="1:12" ht="12.75">
      <c r="A29" s="153" t="s">
        <v>37</v>
      </c>
      <c r="B29" s="154"/>
      <c r="C29" s="154"/>
      <c r="D29" s="154"/>
      <c r="E29" s="154"/>
      <c r="F29" s="155"/>
      <c r="G29" s="44">
        <v>908150</v>
      </c>
      <c r="H29" s="27">
        <v>1996373.67</v>
      </c>
      <c r="I29" s="27">
        <v>624461.53</v>
      </c>
      <c r="J29" s="62">
        <f t="shared" si="11"/>
        <v>31.279791923923746</v>
      </c>
      <c r="K29" s="62">
        <f t="shared" si="12"/>
        <v>68.76193690469637</v>
      </c>
      <c r="L29" s="101"/>
    </row>
    <row r="30" spans="1:12" ht="12.75">
      <c r="A30" s="153" t="s">
        <v>41</v>
      </c>
      <c r="B30" s="156"/>
      <c r="C30" s="156"/>
      <c r="D30" s="156"/>
      <c r="E30" s="156"/>
      <c r="F30" s="157"/>
      <c r="G30" s="44">
        <v>0</v>
      </c>
      <c r="H30" s="27">
        <v>5282.03</v>
      </c>
      <c r="I30" s="27">
        <v>1765.65</v>
      </c>
      <c r="J30" s="62">
        <f>I30/H30*100</f>
        <v>33.42748905250444</v>
      </c>
      <c r="K30" s="62">
        <v>0</v>
      </c>
      <c r="L30" s="101"/>
    </row>
    <row r="31" spans="1:12" ht="12.75">
      <c r="A31" s="153" t="s">
        <v>48</v>
      </c>
      <c r="B31" s="154"/>
      <c r="C31" s="154"/>
      <c r="D31" s="154"/>
      <c r="E31" s="154"/>
      <c r="F31" s="155"/>
      <c r="G31" s="44">
        <v>989253</v>
      </c>
      <c r="H31" s="27">
        <v>657180.75</v>
      </c>
      <c r="I31" s="27">
        <v>854753.66</v>
      </c>
      <c r="J31" s="62">
        <f t="shared" si="11"/>
        <v>130.06370926111273</v>
      </c>
      <c r="K31" s="62">
        <f t="shared" si="12"/>
        <v>86.40394924250924</v>
      </c>
      <c r="L31" s="101"/>
    </row>
    <row r="32" spans="1:12" ht="12.75">
      <c r="A32" s="153" t="s">
        <v>47</v>
      </c>
      <c r="B32" s="154"/>
      <c r="C32" s="154"/>
      <c r="D32" s="154"/>
      <c r="E32" s="154"/>
      <c r="F32" s="155"/>
      <c r="G32" s="44">
        <v>172200</v>
      </c>
      <c r="H32" s="27">
        <v>60655.87</v>
      </c>
      <c r="I32" s="27">
        <v>147897.93</v>
      </c>
      <c r="J32" s="62">
        <f t="shared" si="11"/>
        <v>243.83119061683556</v>
      </c>
      <c r="K32" s="62">
        <f t="shared" si="12"/>
        <v>85.88729965156794</v>
      </c>
      <c r="L32" s="101"/>
    </row>
    <row r="33" spans="1:12" ht="22.5" customHeight="1">
      <c r="A33" s="158" t="s">
        <v>62</v>
      </c>
      <c r="B33" s="159"/>
      <c r="C33" s="159"/>
      <c r="D33" s="159"/>
      <c r="E33" s="159"/>
      <c r="F33" s="160"/>
      <c r="G33" s="44">
        <v>0</v>
      </c>
      <c r="H33" s="102">
        <v>113906</v>
      </c>
      <c r="I33" s="27">
        <v>46461</v>
      </c>
      <c r="J33" s="62">
        <v>0</v>
      </c>
      <c r="K33" s="62">
        <v>0</v>
      </c>
      <c r="L33" s="101"/>
    </row>
    <row r="34" spans="1:12" ht="12.75">
      <c r="A34" s="153" t="s">
        <v>38</v>
      </c>
      <c r="B34" s="154"/>
      <c r="C34" s="154"/>
      <c r="D34" s="154"/>
      <c r="E34" s="154"/>
      <c r="F34" s="155"/>
      <c r="G34" s="44">
        <v>365400</v>
      </c>
      <c r="H34" s="27">
        <v>509651.04</v>
      </c>
      <c r="I34" s="27">
        <v>536048.39</v>
      </c>
      <c r="J34" s="62">
        <f t="shared" si="11"/>
        <v>105.17949497365883</v>
      </c>
      <c r="K34" s="62">
        <f t="shared" si="12"/>
        <v>146.7018035030104</v>
      </c>
      <c r="L34" s="101"/>
    </row>
    <row r="35" spans="1:12" ht="12.75">
      <c r="A35" s="153" t="s">
        <v>53</v>
      </c>
      <c r="B35" s="156"/>
      <c r="C35" s="156"/>
      <c r="D35" s="156"/>
      <c r="E35" s="156"/>
      <c r="F35" s="157"/>
      <c r="G35" s="44">
        <v>50000</v>
      </c>
      <c r="H35" s="27">
        <v>0</v>
      </c>
      <c r="I35" s="27">
        <v>600</v>
      </c>
      <c r="J35" s="62">
        <v>0</v>
      </c>
      <c r="K35" s="62">
        <f>I35/G35*100</f>
        <v>1.2</v>
      </c>
      <c r="L35" s="101"/>
    </row>
    <row r="36" spans="1:12" ht="24" customHeight="1">
      <c r="A36" s="158" t="s">
        <v>67</v>
      </c>
      <c r="B36" s="159"/>
      <c r="C36" s="159"/>
      <c r="D36" s="159"/>
      <c r="E36" s="159"/>
      <c r="F36" s="160"/>
      <c r="G36" s="44">
        <v>72259.59</v>
      </c>
      <c r="H36" s="27">
        <v>36723.89</v>
      </c>
      <c r="I36" s="27">
        <v>45705.57</v>
      </c>
      <c r="J36" s="62">
        <f>I36/H36*100</f>
        <v>124.4573219231405</v>
      </c>
      <c r="K36" s="62">
        <f>I36/G36*100</f>
        <v>63.251908846977955</v>
      </c>
      <c r="L36" s="101"/>
    </row>
    <row r="37" spans="1:12" ht="12.75">
      <c r="A37" s="153" t="s">
        <v>39</v>
      </c>
      <c r="B37" s="154"/>
      <c r="C37" s="154"/>
      <c r="D37" s="154"/>
      <c r="E37" s="154"/>
      <c r="F37" s="155"/>
      <c r="G37" s="44">
        <v>920000</v>
      </c>
      <c r="H37" s="27">
        <v>994350</v>
      </c>
      <c r="I37" s="27">
        <v>105140</v>
      </c>
      <c r="J37" s="62">
        <v>0</v>
      </c>
      <c r="K37" s="62">
        <f>I37/H37*100</f>
        <v>10.573741640267512</v>
      </c>
      <c r="L37" s="101"/>
    </row>
    <row r="38" spans="1:12" ht="12.75">
      <c r="A38" s="153" t="s">
        <v>49</v>
      </c>
      <c r="B38" s="154"/>
      <c r="C38" s="154"/>
      <c r="D38" s="154"/>
      <c r="E38" s="154"/>
      <c r="F38" s="155"/>
      <c r="G38" s="44">
        <v>814947</v>
      </c>
      <c r="H38" s="27">
        <v>595794.3</v>
      </c>
      <c r="I38" s="27">
        <v>665204.15</v>
      </c>
      <c r="J38" s="62">
        <f t="shared" si="11"/>
        <v>111.64996878956377</v>
      </c>
      <c r="K38" s="62">
        <f>I38/G38*100</f>
        <v>81.62544926234467</v>
      </c>
      <c r="L38" s="101"/>
    </row>
    <row r="39" spans="1:12" ht="12.75">
      <c r="A39" s="153" t="s">
        <v>40</v>
      </c>
      <c r="B39" s="154"/>
      <c r="C39" s="154"/>
      <c r="D39" s="154"/>
      <c r="E39" s="154"/>
      <c r="F39" s="155"/>
      <c r="G39" s="44">
        <v>1160000</v>
      </c>
      <c r="H39" s="27">
        <v>1917337.95</v>
      </c>
      <c r="I39" s="27">
        <v>1149946.75</v>
      </c>
      <c r="J39" s="62">
        <f t="shared" si="11"/>
        <v>59.97621598216423</v>
      </c>
      <c r="K39" s="62">
        <f t="shared" si="12"/>
        <v>99.13334051724138</v>
      </c>
      <c r="L39" s="101"/>
    </row>
    <row r="40" spans="1:12" ht="12.75">
      <c r="A40" s="153" t="s">
        <v>54</v>
      </c>
      <c r="B40" s="154"/>
      <c r="C40" s="154"/>
      <c r="D40" s="154"/>
      <c r="E40" s="154"/>
      <c r="F40" s="155"/>
      <c r="G40" s="44"/>
      <c r="H40" s="27">
        <v>742</v>
      </c>
      <c r="I40" s="27"/>
      <c r="J40" s="62"/>
      <c r="K40" s="62"/>
      <c r="L40" s="101"/>
    </row>
    <row r="41" spans="1:12" ht="11.25" customHeight="1">
      <c r="A41" s="158" t="s">
        <v>77</v>
      </c>
      <c r="B41" s="167"/>
      <c r="C41" s="167"/>
      <c r="D41" s="167"/>
      <c r="E41" s="167"/>
      <c r="F41" s="168"/>
      <c r="G41" s="44"/>
      <c r="H41" s="27"/>
      <c r="I41" s="27"/>
      <c r="J41" s="62"/>
      <c r="K41" s="62"/>
      <c r="L41" s="101"/>
    </row>
    <row r="42" spans="1:12" ht="14.25" customHeight="1">
      <c r="A42" s="164" t="s">
        <v>76</v>
      </c>
      <c r="B42" s="165"/>
      <c r="C42" s="165"/>
      <c r="D42" s="165"/>
      <c r="E42" s="165"/>
      <c r="F42" s="166"/>
      <c r="G42" s="45">
        <f>SUM(G25:G41)</f>
        <v>48725669.59</v>
      </c>
      <c r="H42" s="28">
        <f>SUM(H25:H41)</f>
        <v>39504160.589999996</v>
      </c>
      <c r="I42" s="28">
        <f>SUM(I25:I41)</f>
        <v>42557833.849999994</v>
      </c>
      <c r="J42" s="29">
        <f t="shared" si="11"/>
        <v>107.73000416764455</v>
      </c>
      <c r="K42" s="29">
        <f t="shared" si="12"/>
        <v>87.34171168523903</v>
      </c>
      <c r="L42" s="103"/>
    </row>
  </sheetData>
  <sheetProtection/>
  <mergeCells count="44">
    <mergeCell ref="B3:AA3"/>
    <mergeCell ref="AA5:AB5"/>
    <mergeCell ref="Z6:AB8"/>
    <mergeCell ref="U7:W9"/>
    <mergeCell ref="O7:Q9"/>
    <mergeCell ref="G7:K8"/>
    <mergeCell ref="J9:K9"/>
    <mergeCell ref="L7:N9"/>
    <mergeCell ref="D6:F9"/>
    <mergeCell ref="H9:I9"/>
    <mergeCell ref="G6:Y6"/>
    <mergeCell ref="X7:Y9"/>
    <mergeCell ref="R7:T9"/>
    <mergeCell ref="G9:G10"/>
    <mergeCell ref="AE6:AF8"/>
    <mergeCell ref="A28:F28"/>
    <mergeCell ref="AC6:AD8"/>
    <mergeCell ref="A15:C15"/>
    <mergeCell ref="A17:C17"/>
    <mergeCell ref="A12:C12"/>
    <mergeCell ref="A6:C10"/>
    <mergeCell ref="A13:C13"/>
    <mergeCell ref="A22:C22"/>
    <mergeCell ref="A18:C18"/>
    <mergeCell ref="A19:C19"/>
    <mergeCell ref="A20:C20"/>
    <mergeCell ref="A14:C14"/>
    <mergeCell ref="A16:C16"/>
    <mergeCell ref="A21:C21"/>
    <mergeCell ref="A11:C11"/>
    <mergeCell ref="A40:F40"/>
    <mergeCell ref="A42:F42"/>
    <mergeCell ref="A29:F29"/>
    <mergeCell ref="A39:F39"/>
    <mergeCell ref="A31:F31"/>
    <mergeCell ref="A41:F41"/>
    <mergeCell ref="A38:F38"/>
    <mergeCell ref="A34:F34"/>
    <mergeCell ref="A32:F32"/>
    <mergeCell ref="A35:F35"/>
    <mergeCell ref="A37:F37"/>
    <mergeCell ref="A30:F30"/>
    <mergeCell ref="A36:F36"/>
    <mergeCell ref="A33:F33"/>
  </mergeCells>
  <printOptions/>
  <pageMargins left="0.1968503937007874" right="0.1968503937007874" top="0.7874015748031497" bottom="0.3937007874015748" header="0.5118110236220472" footer="0.5118110236220472"/>
  <pageSetup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A22"/>
  <sheetViews>
    <sheetView zoomScalePageLayoutView="0" workbookViewId="0" topLeftCell="A1">
      <pane xSplit="5" topLeftCell="AN1" activePane="topRight" state="frozen"/>
      <selection pane="topLeft" activeCell="A4" sqref="A4"/>
      <selection pane="topRight" activeCell="I12" sqref="I12"/>
    </sheetView>
  </sheetViews>
  <sheetFormatPr defaultColWidth="9.00390625" defaultRowHeight="12.75"/>
  <cols>
    <col min="2" max="2" width="5.75390625" style="0" customWidth="1"/>
    <col min="3" max="3" width="2.125" style="0" customWidth="1"/>
    <col min="4" max="4" width="8.75390625" style="0" customWidth="1"/>
    <col min="5" max="5" width="11.125" style="0" customWidth="1"/>
    <col min="6" max="6" width="5.75390625" style="0" customWidth="1"/>
    <col min="7" max="7" width="7.875" style="0" customWidth="1"/>
    <col min="8" max="9" width="10.25390625" style="0" customWidth="1"/>
    <col min="10" max="10" width="6.875" style="0" customWidth="1"/>
    <col min="11" max="11" width="6.125" style="0" customWidth="1"/>
    <col min="12" max="12" width="7.00390625" style="0" customWidth="1"/>
    <col min="13" max="13" width="9.375" style="0" bestFit="1" customWidth="1"/>
    <col min="14" max="14" width="9.75390625" style="0" customWidth="1"/>
    <col min="15" max="15" width="6.375" style="0" customWidth="1"/>
    <col min="16" max="16" width="6.125" style="0" customWidth="1"/>
    <col min="17" max="17" width="7.875" style="0" customWidth="1"/>
    <col min="18" max="18" width="8.625" style="0" customWidth="1"/>
    <col min="19" max="19" width="10.00390625" style="0" customWidth="1"/>
    <col min="20" max="20" width="7.00390625" style="0" customWidth="1"/>
    <col min="21" max="21" width="7.25390625" style="0" customWidth="1"/>
    <col min="22" max="22" width="7.875" style="0" customWidth="1"/>
    <col min="23" max="23" width="10.125" style="0" customWidth="1"/>
    <col min="24" max="24" width="10.375" style="0" customWidth="1"/>
    <col min="25" max="25" width="6.875" style="0" customWidth="1"/>
    <col min="26" max="26" width="5.875" style="0" customWidth="1"/>
    <col min="27" max="27" width="7.125" style="0" customWidth="1"/>
    <col min="28" max="29" width="7.625" style="0" customWidth="1"/>
    <col min="30" max="30" width="6.375" style="0" customWidth="1"/>
    <col min="31" max="31" width="6.875" style="0" customWidth="1"/>
    <col min="32" max="32" width="7.25390625" style="0" customWidth="1"/>
    <col min="33" max="33" width="7.75390625" style="0" customWidth="1"/>
    <col min="34" max="34" width="6.25390625" style="0" customWidth="1"/>
    <col min="35" max="35" width="5.875" style="0" customWidth="1"/>
    <col min="36" max="36" width="5.625" style="0" customWidth="1"/>
    <col min="37" max="37" width="5.25390625" style="0" customWidth="1"/>
    <col min="38" max="38" width="7.00390625" style="0" customWidth="1"/>
    <col min="39" max="39" width="5.125" style="0" customWidth="1"/>
    <col min="40" max="40" width="8.25390625" style="0" customWidth="1"/>
    <col min="41" max="41" width="9.375" style="0" customWidth="1"/>
    <col min="42" max="42" width="9.75390625" style="0" customWidth="1"/>
    <col min="43" max="43" width="7.125" style="0" customWidth="1"/>
    <col min="44" max="44" width="5.625" style="0" customWidth="1"/>
    <col min="45" max="45" width="7.00390625" style="0" customWidth="1"/>
    <col min="46" max="46" width="9.75390625" style="0" customWidth="1"/>
    <col min="47" max="47" width="9.375" style="0" customWidth="1"/>
    <col min="48" max="49" width="6.25390625" style="0" customWidth="1"/>
    <col min="50" max="50" width="5.00390625" style="0" customWidth="1"/>
    <col min="51" max="51" width="9.25390625" style="0" customWidth="1"/>
    <col min="52" max="52" width="8.625" style="0" customWidth="1"/>
    <col min="53" max="53" width="7.25390625" style="0" customWidth="1"/>
    <col min="54" max="54" width="6.125" style="0" customWidth="1"/>
    <col min="55" max="55" width="8.00390625" style="0" customWidth="1"/>
    <col min="56" max="57" width="9.25390625" style="0" customWidth="1"/>
    <col min="58" max="58" width="6.875" style="0" customWidth="1"/>
    <col min="59" max="59" width="7.25390625" style="0" customWidth="1"/>
    <col min="60" max="60" width="7.875" style="0" customWidth="1"/>
    <col min="61" max="61" width="7.125" style="0" customWidth="1"/>
    <col min="62" max="62" width="7.25390625" style="0" customWidth="1"/>
    <col min="63" max="63" width="6.875" style="0" customWidth="1"/>
    <col min="64" max="64" width="6.125" style="0" customWidth="1"/>
    <col min="65" max="65" width="5.125" style="0" customWidth="1"/>
    <col min="66" max="66" width="6.625" style="0" customWidth="1"/>
    <col min="67" max="67" width="7.00390625" style="0" customWidth="1"/>
    <col min="68" max="68" width="6.25390625" style="0" customWidth="1"/>
    <col min="69" max="69" width="5.00390625" style="0" customWidth="1"/>
    <col min="70" max="70" width="4.875" style="0" customWidth="1"/>
    <col min="71" max="71" width="6.00390625" style="0" customWidth="1"/>
    <col min="72" max="72" width="6.125" style="0" customWidth="1"/>
    <col min="73" max="73" width="5.625" style="0" customWidth="1"/>
    <col min="74" max="74" width="5.25390625" style="0" customWidth="1"/>
    <col min="75" max="75" width="4.00390625" style="0" customWidth="1"/>
    <col min="76" max="76" width="6.25390625" style="0" customWidth="1"/>
    <col min="77" max="77" width="8.125" style="0" customWidth="1"/>
    <col min="78" max="78" width="3.125" style="0" customWidth="1"/>
    <col min="79" max="79" width="3.25390625" style="0" customWidth="1"/>
  </cols>
  <sheetData>
    <row r="1" ht="3" customHeight="1"/>
    <row r="2" ht="12.75" customHeight="1" hidden="1"/>
    <row r="3" spans="1:50" ht="56.25" customHeight="1">
      <c r="A3" s="250" t="s">
        <v>81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56"/>
      <c r="AT3" s="2"/>
      <c r="AU3" s="2"/>
      <c r="AV3" s="2"/>
      <c r="AW3" s="2"/>
      <c r="AX3" s="2"/>
    </row>
    <row r="6" spans="1:79" ht="12.75">
      <c r="A6" s="251" t="s">
        <v>2</v>
      </c>
      <c r="B6" s="251"/>
      <c r="C6" s="251"/>
      <c r="D6" s="252" t="s">
        <v>0</v>
      </c>
      <c r="E6" s="252"/>
      <c r="F6" s="253"/>
      <c r="G6" s="240" t="s">
        <v>16</v>
      </c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2"/>
    </row>
    <row r="7" spans="1:79" ht="43.5" customHeight="1">
      <c r="A7" s="251"/>
      <c r="B7" s="251"/>
      <c r="C7" s="251"/>
      <c r="D7" s="254"/>
      <c r="E7" s="254"/>
      <c r="F7" s="255"/>
      <c r="G7" s="230" t="s">
        <v>1</v>
      </c>
      <c r="H7" s="246"/>
      <c r="I7" s="246"/>
      <c r="J7" s="246"/>
      <c r="K7" s="244"/>
      <c r="L7" s="230" t="s">
        <v>13</v>
      </c>
      <c r="M7" s="246"/>
      <c r="N7" s="246"/>
      <c r="O7" s="246"/>
      <c r="P7" s="244"/>
      <c r="Q7" s="245" t="s">
        <v>51</v>
      </c>
      <c r="R7" s="231"/>
      <c r="S7" s="231"/>
      <c r="T7" s="231"/>
      <c r="U7" s="232"/>
      <c r="V7" s="245" t="s">
        <v>14</v>
      </c>
      <c r="W7" s="231"/>
      <c r="X7" s="231"/>
      <c r="Y7" s="231"/>
      <c r="Z7" s="232"/>
      <c r="AA7" s="230" t="s">
        <v>33</v>
      </c>
      <c r="AB7" s="231"/>
      <c r="AC7" s="231"/>
      <c r="AD7" s="231"/>
      <c r="AE7" s="232"/>
      <c r="AF7" s="230" t="s">
        <v>44</v>
      </c>
      <c r="AG7" s="231"/>
      <c r="AH7" s="231"/>
      <c r="AI7" s="231"/>
      <c r="AJ7" s="232"/>
      <c r="AK7" s="256" t="s">
        <v>2</v>
      </c>
      <c r="AL7" s="257"/>
      <c r="AM7" s="258"/>
      <c r="AN7" s="230" t="s">
        <v>52</v>
      </c>
      <c r="AO7" s="231"/>
      <c r="AP7" s="231"/>
      <c r="AQ7" s="231"/>
      <c r="AR7" s="232"/>
      <c r="AS7" s="230" t="s">
        <v>42</v>
      </c>
      <c r="AT7" s="231"/>
      <c r="AU7" s="231"/>
      <c r="AV7" s="231"/>
      <c r="AW7" s="232"/>
      <c r="AX7" s="230" t="s">
        <v>32</v>
      </c>
      <c r="AY7" s="231"/>
      <c r="AZ7" s="231"/>
      <c r="BA7" s="231"/>
      <c r="BB7" s="232"/>
      <c r="BC7" s="230" t="s">
        <v>31</v>
      </c>
      <c r="BD7" s="241"/>
      <c r="BE7" s="241"/>
      <c r="BF7" s="241"/>
      <c r="BG7" s="242"/>
      <c r="BH7" s="230" t="s">
        <v>64</v>
      </c>
      <c r="BI7" s="237"/>
      <c r="BJ7" s="237"/>
      <c r="BK7" s="237"/>
      <c r="BL7" s="238"/>
      <c r="BM7" s="230" t="s">
        <v>79</v>
      </c>
      <c r="BN7" s="237"/>
      <c r="BO7" s="237"/>
      <c r="BP7" s="237"/>
      <c r="BQ7" s="237"/>
      <c r="BR7" s="230" t="s">
        <v>78</v>
      </c>
      <c r="BS7" s="237"/>
      <c r="BT7" s="237"/>
      <c r="BU7" s="237"/>
      <c r="BV7" s="238"/>
      <c r="BW7" s="230" t="s">
        <v>54</v>
      </c>
      <c r="BX7" s="241"/>
      <c r="BY7" s="241"/>
      <c r="BZ7" s="241"/>
      <c r="CA7" s="242"/>
    </row>
    <row r="8" spans="1:79" ht="27.75" customHeight="1">
      <c r="A8" s="251"/>
      <c r="B8" s="251"/>
      <c r="C8" s="251"/>
      <c r="D8" s="239" t="s">
        <v>50</v>
      </c>
      <c r="E8" s="247" t="s">
        <v>20</v>
      </c>
      <c r="F8" s="63"/>
      <c r="G8" s="265" t="s">
        <v>50</v>
      </c>
      <c r="H8" s="233" t="s">
        <v>20</v>
      </c>
      <c r="I8" s="233"/>
      <c r="J8" s="243" t="s">
        <v>59</v>
      </c>
      <c r="K8" s="244"/>
      <c r="L8" s="265" t="s">
        <v>50</v>
      </c>
      <c r="M8" s="233" t="s">
        <v>20</v>
      </c>
      <c r="N8" s="233"/>
      <c r="O8" s="243" t="s">
        <v>59</v>
      </c>
      <c r="P8" s="244"/>
      <c r="Q8" s="265" t="s">
        <v>50</v>
      </c>
      <c r="R8" s="233" t="s">
        <v>20</v>
      </c>
      <c r="S8" s="233"/>
      <c r="T8" s="243" t="s">
        <v>59</v>
      </c>
      <c r="U8" s="244"/>
      <c r="V8" s="239" t="s">
        <v>50</v>
      </c>
      <c r="W8" s="233" t="s">
        <v>20</v>
      </c>
      <c r="X8" s="233"/>
      <c r="Y8" s="236" t="s">
        <v>59</v>
      </c>
      <c r="Z8" s="236"/>
      <c r="AA8" s="239" t="s">
        <v>50</v>
      </c>
      <c r="AB8" s="233" t="s">
        <v>20</v>
      </c>
      <c r="AC8" s="233"/>
      <c r="AD8" s="236" t="s">
        <v>59</v>
      </c>
      <c r="AE8" s="236"/>
      <c r="AF8" s="239" t="s">
        <v>50</v>
      </c>
      <c r="AG8" s="233" t="s">
        <v>20</v>
      </c>
      <c r="AH8" s="233"/>
      <c r="AI8" s="236" t="s">
        <v>59</v>
      </c>
      <c r="AJ8" s="236"/>
      <c r="AK8" s="259"/>
      <c r="AL8" s="260"/>
      <c r="AM8" s="261"/>
      <c r="AN8" s="239" t="s">
        <v>50</v>
      </c>
      <c r="AO8" s="233" t="s">
        <v>20</v>
      </c>
      <c r="AP8" s="233"/>
      <c r="AQ8" s="236" t="s">
        <v>59</v>
      </c>
      <c r="AR8" s="236"/>
      <c r="AS8" s="239" t="s">
        <v>50</v>
      </c>
      <c r="AT8" s="233" t="s">
        <v>20</v>
      </c>
      <c r="AU8" s="233"/>
      <c r="AV8" s="236" t="s">
        <v>59</v>
      </c>
      <c r="AW8" s="236"/>
      <c r="AX8" s="239" t="s">
        <v>50</v>
      </c>
      <c r="AY8" s="233" t="s">
        <v>20</v>
      </c>
      <c r="AZ8" s="233"/>
      <c r="BA8" s="236" t="s">
        <v>59</v>
      </c>
      <c r="BB8" s="236"/>
      <c r="BC8" s="239" t="s">
        <v>50</v>
      </c>
      <c r="BD8" s="233" t="s">
        <v>20</v>
      </c>
      <c r="BE8" s="233"/>
      <c r="BF8" s="236" t="s">
        <v>59</v>
      </c>
      <c r="BG8" s="236"/>
      <c r="BH8" s="239" t="s">
        <v>50</v>
      </c>
      <c r="BI8" s="233" t="s">
        <v>20</v>
      </c>
      <c r="BJ8" s="233"/>
      <c r="BK8" s="236" t="s">
        <v>59</v>
      </c>
      <c r="BL8" s="236"/>
      <c r="BM8" s="239" t="s">
        <v>50</v>
      </c>
      <c r="BN8" s="233" t="s">
        <v>20</v>
      </c>
      <c r="BO8" s="233"/>
      <c r="BP8" s="236" t="s">
        <v>59</v>
      </c>
      <c r="BQ8" s="236"/>
      <c r="BR8" s="239" t="s">
        <v>50</v>
      </c>
      <c r="BS8" s="233" t="s">
        <v>20</v>
      </c>
      <c r="BT8" s="233"/>
      <c r="BU8" s="236" t="s">
        <v>59</v>
      </c>
      <c r="BV8" s="236"/>
      <c r="BW8" s="239" t="s">
        <v>50</v>
      </c>
      <c r="BX8" s="233" t="s">
        <v>20</v>
      </c>
      <c r="BY8" s="233"/>
      <c r="BZ8" s="236" t="s">
        <v>59</v>
      </c>
      <c r="CA8" s="236"/>
    </row>
    <row r="9" spans="1:79" ht="75.75" customHeight="1">
      <c r="A9" s="251"/>
      <c r="B9" s="251"/>
      <c r="C9" s="251"/>
      <c r="D9" s="233"/>
      <c r="E9" s="236"/>
      <c r="F9" s="64" t="s">
        <v>15</v>
      </c>
      <c r="G9" s="262"/>
      <c r="H9" s="12" t="s">
        <v>82</v>
      </c>
      <c r="I9" s="61" t="s">
        <v>83</v>
      </c>
      <c r="J9" s="61" t="s">
        <v>84</v>
      </c>
      <c r="K9" s="61" t="s">
        <v>85</v>
      </c>
      <c r="L9" s="262"/>
      <c r="M9" s="12" t="s">
        <v>82</v>
      </c>
      <c r="N9" s="61" t="s">
        <v>83</v>
      </c>
      <c r="O9" s="61" t="s">
        <v>84</v>
      </c>
      <c r="P9" s="61" t="s">
        <v>85</v>
      </c>
      <c r="Q9" s="262"/>
      <c r="R9" s="12" t="s">
        <v>82</v>
      </c>
      <c r="S9" s="61" t="s">
        <v>83</v>
      </c>
      <c r="T9" s="61" t="s">
        <v>84</v>
      </c>
      <c r="U9" s="61" t="s">
        <v>85</v>
      </c>
      <c r="V9" s="236"/>
      <c r="W9" s="12" t="s">
        <v>82</v>
      </c>
      <c r="X9" s="61" t="s">
        <v>83</v>
      </c>
      <c r="Y9" s="61" t="s">
        <v>84</v>
      </c>
      <c r="Z9" s="61" t="s">
        <v>85</v>
      </c>
      <c r="AA9" s="236"/>
      <c r="AB9" s="12" t="s">
        <v>82</v>
      </c>
      <c r="AC9" s="61" t="s">
        <v>83</v>
      </c>
      <c r="AD9" s="61" t="s">
        <v>84</v>
      </c>
      <c r="AE9" s="61" t="s">
        <v>85</v>
      </c>
      <c r="AF9" s="236"/>
      <c r="AG9" s="12" t="s">
        <v>82</v>
      </c>
      <c r="AH9" s="61" t="s">
        <v>83</v>
      </c>
      <c r="AI9" s="61" t="s">
        <v>84</v>
      </c>
      <c r="AJ9" s="61" t="s">
        <v>85</v>
      </c>
      <c r="AK9" s="262"/>
      <c r="AL9" s="263"/>
      <c r="AM9" s="264"/>
      <c r="AN9" s="236"/>
      <c r="AO9" s="12" t="s">
        <v>82</v>
      </c>
      <c r="AP9" s="61" t="s">
        <v>83</v>
      </c>
      <c r="AQ9" s="61" t="s">
        <v>84</v>
      </c>
      <c r="AR9" s="61" t="s">
        <v>85</v>
      </c>
      <c r="AS9" s="236"/>
      <c r="AT9" s="12" t="s">
        <v>82</v>
      </c>
      <c r="AU9" s="61" t="s">
        <v>83</v>
      </c>
      <c r="AV9" s="61" t="s">
        <v>84</v>
      </c>
      <c r="AW9" s="61" t="s">
        <v>85</v>
      </c>
      <c r="AX9" s="236"/>
      <c r="AY9" s="12" t="s">
        <v>82</v>
      </c>
      <c r="AZ9" s="61" t="s">
        <v>83</v>
      </c>
      <c r="BA9" s="61" t="s">
        <v>84</v>
      </c>
      <c r="BB9" s="61" t="s">
        <v>85</v>
      </c>
      <c r="BC9" s="236"/>
      <c r="BD9" s="12" t="s">
        <v>82</v>
      </c>
      <c r="BE9" s="61" t="s">
        <v>83</v>
      </c>
      <c r="BF9" s="61" t="s">
        <v>84</v>
      </c>
      <c r="BG9" s="61" t="s">
        <v>85</v>
      </c>
      <c r="BH9" s="236"/>
      <c r="BI9" s="12" t="s">
        <v>82</v>
      </c>
      <c r="BJ9" s="61" t="s">
        <v>83</v>
      </c>
      <c r="BK9" s="61" t="s">
        <v>84</v>
      </c>
      <c r="BL9" s="61" t="s">
        <v>85</v>
      </c>
      <c r="BM9" s="236"/>
      <c r="BN9" s="12" t="s">
        <v>82</v>
      </c>
      <c r="BO9" s="61" t="s">
        <v>83</v>
      </c>
      <c r="BP9" s="61" t="s">
        <v>84</v>
      </c>
      <c r="BQ9" s="61" t="s">
        <v>85</v>
      </c>
      <c r="BR9" s="236"/>
      <c r="BS9" s="12" t="s">
        <v>82</v>
      </c>
      <c r="BT9" s="61" t="s">
        <v>83</v>
      </c>
      <c r="BU9" s="61" t="s">
        <v>84</v>
      </c>
      <c r="BV9" s="61" t="s">
        <v>85</v>
      </c>
      <c r="BW9" s="236"/>
      <c r="BX9" s="12" t="s">
        <v>82</v>
      </c>
      <c r="BY9" s="61" t="s">
        <v>83</v>
      </c>
      <c r="BZ9" s="61" t="s">
        <v>84</v>
      </c>
      <c r="CA9" s="61" t="s">
        <v>85</v>
      </c>
    </row>
    <row r="10" spans="1:79" s="23" customFormat="1" ht="27.75" customHeight="1">
      <c r="A10" s="271" t="s">
        <v>4</v>
      </c>
      <c r="B10" s="271"/>
      <c r="C10" s="272"/>
      <c r="D10" s="68">
        <f>G10+L10+Q10+V10+AA10+AF10+AN10+AS10+AX10+BC10+BW10</f>
        <v>482250</v>
      </c>
      <c r="E10" s="69">
        <f>I10+N10+S10+X10+AC10+AP10+AU10+BE10</f>
        <v>447955.13</v>
      </c>
      <c r="F10" s="51">
        <f>E10/D10*100</f>
        <v>92.88857024364955</v>
      </c>
      <c r="G10" s="70">
        <v>85270</v>
      </c>
      <c r="H10" s="49">
        <v>58406.56</v>
      </c>
      <c r="I10" s="49">
        <v>88824.57</v>
      </c>
      <c r="J10" s="71">
        <f>I10/H10*100</f>
        <v>152.07978350377084</v>
      </c>
      <c r="K10" s="51">
        <f>I10/G10*100</f>
        <v>104.168605605723</v>
      </c>
      <c r="L10" s="52">
        <v>21100</v>
      </c>
      <c r="M10" s="72">
        <v>15607.68</v>
      </c>
      <c r="N10" s="92">
        <v>6535.85</v>
      </c>
      <c r="O10" s="110">
        <f>N10/M10*100</f>
        <v>41.87585855168738</v>
      </c>
      <c r="P10" s="51">
        <f>N10/L10*100</f>
        <v>30.975592417061616</v>
      </c>
      <c r="Q10" s="52">
        <v>59000</v>
      </c>
      <c r="R10" s="49">
        <v>546.44</v>
      </c>
      <c r="S10" s="49">
        <v>42529.76</v>
      </c>
      <c r="T10" s="51">
        <f>S10/R10*100</f>
        <v>7783.061269306785</v>
      </c>
      <c r="U10" s="51">
        <f>S10/Q10*100</f>
        <v>72.08433898305086</v>
      </c>
      <c r="V10" s="52">
        <v>214400</v>
      </c>
      <c r="W10" s="49">
        <v>260998.25</v>
      </c>
      <c r="X10" s="49">
        <v>238658.9</v>
      </c>
      <c r="Y10" s="51">
        <f>X10/W10*100</f>
        <v>91.44080467972486</v>
      </c>
      <c r="Z10" s="51">
        <f>X10/V10*100</f>
        <v>111.31478544776118</v>
      </c>
      <c r="AA10" s="52">
        <v>0</v>
      </c>
      <c r="AB10" s="52">
        <v>14450</v>
      </c>
      <c r="AC10" s="52">
        <v>12430</v>
      </c>
      <c r="AD10" s="51">
        <f>AC10/AB10*100</f>
        <v>86.02076124567473</v>
      </c>
      <c r="AE10" s="51">
        <v>0</v>
      </c>
      <c r="AF10" s="49">
        <v>0</v>
      </c>
      <c r="AG10" s="74"/>
      <c r="AH10" s="74"/>
      <c r="AI10" s="74"/>
      <c r="AJ10" s="74"/>
      <c r="AK10" s="269" t="s">
        <v>4</v>
      </c>
      <c r="AL10" s="269"/>
      <c r="AM10" s="270"/>
      <c r="AN10" s="52">
        <v>40750</v>
      </c>
      <c r="AO10" s="49">
        <v>57398.36</v>
      </c>
      <c r="AP10" s="49">
        <v>40121.31</v>
      </c>
      <c r="AQ10" s="51">
        <f>AP10/AO10*100</f>
        <v>69.89974974894753</v>
      </c>
      <c r="AR10" s="51">
        <f>AP10/AN10*100</f>
        <v>98.45720245398772</v>
      </c>
      <c r="AS10" s="52">
        <v>17700</v>
      </c>
      <c r="AT10" s="49">
        <v>20612.87</v>
      </c>
      <c r="AU10" s="49">
        <v>11574.74</v>
      </c>
      <c r="AV10" s="51">
        <f>AU10/AT10*100</f>
        <v>56.15297627162059</v>
      </c>
      <c r="AW10" s="51">
        <f>AU10/AS10*100</f>
        <v>65.39401129943502</v>
      </c>
      <c r="AX10" s="74"/>
      <c r="AY10" s="49">
        <v>4046.86</v>
      </c>
      <c r="AZ10" s="73"/>
      <c r="BA10" s="112"/>
      <c r="BB10" s="51"/>
      <c r="BC10" s="52">
        <v>44030</v>
      </c>
      <c r="BD10" s="49">
        <v>11364.77</v>
      </c>
      <c r="BE10" s="49">
        <v>7280</v>
      </c>
      <c r="BF10" s="51">
        <f>BE10/BD10*100</f>
        <v>64.05760961286502</v>
      </c>
      <c r="BG10" s="51">
        <f>BE10/BC10*100</f>
        <v>16.534181240063592</v>
      </c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74"/>
      <c r="BX10" s="74"/>
      <c r="BY10" s="49"/>
      <c r="BZ10" s="51"/>
      <c r="CA10" s="51"/>
    </row>
    <row r="11" spans="1:79" s="24" customFormat="1" ht="24.75" customHeight="1">
      <c r="A11" s="248" t="s">
        <v>5</v>
      </c>
      <c r="B11" s="248"/>
      <c r="C11" s="249"/>
      <c r="D11" s="68">
        <f aca="true" t="shared" si="0" ref="D11:D18">G11+L11+Q11+V11+AA11+AF11+AN11+AS11+AX11+BC11+BW11</f>
        <v>608900</v>
      </c>
      <c r="E11" s="69">
        <f>I11+N11+S11+X11+AC11+AP11+AZ11+BE11+BJ11</f>
        <v>569269.4</v>
      </c>
      <c r="F11" s="51">
        <f aca="true" t="shared" si="1" ref="F11:F19">E11/D11*100</f>
        <v>93.49144358679587</v>
      </c>
      <c r="G11" s="70">
        <v>111300</v>
      </c>
      <c r="H11" s="49">
        <v>105712.28</v>
      </c>
      <c r="I11" s="49">
        <v>124804.22</v>
      </c>
      <c r="J11" s="71">
        <f aca="true" t="shared" si="2" ref="J11:J19">I11/H11*100</f>
        <v>118.06028590055952</v>
      </c>
      <c r="K11" s="51">
        <f aca="true" t="shared" si="3" ref="K11:K19">I11/G11*100</f>
        <v>112.13317160826594</v>
      </c>
      <c r="L11" s="52">
        <v>2800</v>
      </c>
      <c r="M11" s="49">
        <v>2007.36</v>
      </c>
      <c r="N11" s="91">
        <v>10480.41</v>
      </c>
      <c r="O11" s="110">
        <f aca="true" t="shared" si="4" ref="O11:O19">N11/M11*100</f>
        <v>522.099175035868</v>
      </c>
      <c r="P11" s="51">
        <f aca="true" t="shared" si="5" ref="P11:P19">N11/L11*100</f>
        <v>374.30035714285714</v>
      </c>
      <c r="Q11" s="52">
        <v>86800</v>
      </c>
      <c r="R11" s="49">
        <v>10162.69</v>
      </c>
      <c r="S11" s="49">
        <v>82181.89</v>
      </c>
      <c r="T11" s="51">
        <f aca="true" t="shared" si="6" ref="T11:T19">S11/R11*100</f>
        <v>808.6627654685915</v>
      </c>
      <c r="U11" s="51">
        <f>S11/Q11*100</f>
        <v>94.67959677419356</v>
      </c>
      <c r="V11" s="52">
        <v>319800</v>
      </c>
      <c r="W11" s="72">
        <v>298594.35</v>
      </c>
      <c r="X11" s="72">
        <v>264243.67</v>
      </c>
      <c r="Y11" s="51">
        <f aca="true" t="shared" si="7" ref="Y11:Y19">X11/W11*100</f>
        <v>88.49587073566529</v>
      </c>
      <c r="Z11" s="51">
        <f aca="true" t="shared" si="8" ref="Z11:Z19">X11/V11*100</f>
        <v>82.62778924327704</v>
      </c>
      <c r="AA11" s="52">
        <v>0</v>
      </c>
      <c r="AB11" s="52">
        <v>12720</v>
      </c>
      <c r="AC11" s="52">
        <v>13700</v>
      </c>
      <c r="AD11" s="51">
        <f aca="true" t="shared" si="9" ref="AD11:AD19">AC11/AB11*100</f>
        <v>107.70440251572326</v>
      </c>
      <c r="AE11" s="51">
        <v>0</v>
      </c>
      <c r="AF11" s="49">
        <v>0</v>
      </c>
      <c r="AG11" s="49">
        <v>1324.08</v>
      </c>
      <c r="AH11" s="53"/>
      <c r="AI11" s="53"/>
      <c r="AJ11" s="74"/>
      <c r="AK11" s="234" t="s">
        <v>5</v>
      </c>
      <c r="AL11" s="234"/>
      <c r="AM11" s="235"/>
      <c r="AN11" s="52">
        <v>67800</v>
      </c>
      <c r="AO11" s="49">
        <v>46481.42</v>
      </c>
      <c r="AP11" s="49">
        <v>43675.8</v>
      </c>
      <c r="AQ11" s="51">
        <f aca="true" t="shared" si="10" ref="AQ11:AQ19">AP11/AO11*100</f>
        <v>93.96399679699977</v>
      </c>
      <c r="AR11" s="51">
        <f aca="true" t="shared" si="11" ref="AR11:AR19">AP11/AN11*100</f>
        <v>64.41858407079647</v>
      </c>
      <c r="AS11" s="52">
        <v>0</v>
      </c>
      <c r="AT11" s="49">
        <v>1736.86</v>
      </c>
      <c r="AU11" s="49"/>
      <c r="AV11" s="51"/>
      <c r="AW11" s="51"/>
      <c r="AX11" s="74"/>
      <c r="AY11" s="49">
        <v>18230.88</v>
      </c>
      <c r="AZ11" s="49">
        <v>5965.91</v>
      </c>
      <c r="BA11" s="112">
        <f>AZ11/AY11*100</f>
        <v>32.72420201328734</v>
      </c>
      <c r="BB11" s="51"/>
      <c r="BC11" s="52">
        <v>20400</v>
      </c>
      <c r="BD11" s="49">
        <v>8774</v>
      </c>
      <c r="BE11" s="49">
        <v>20497.5</v>
      </c>
      <c r="BF11" s="51">
        <f>BE11/BD11*100</f>
        <v>233.61636653749716</v>
      </c>
      <c r="BG11" s="51">
        <f>BE11/BC11*100</f>
        <v>100.4779411764706</v>
      </c>
      <c r="BH11" s="51"/>
      <c r="BI11" s="52">
        <v>15252</v>
      </c>
      <c r="BJ11" s="52">
        <v>3720</v>
      </c>
      <c r="BK11" s="51">
        <f>BJ11/BI11*100</f>
        <v>24.390243902439025</v>
      </c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74"/>
      <c r="BX11" s="49"/>
      <c r="BY11" s="49"/>
      <c r="BZ11" s="51"/>
      <c r="CA11" s="51"/>
    </row>
    <row r="12" spans="1:79" s="24" customFormat="1" ht="24.75" customHeight="1">
      <c r="A12" s="248" t="s">
        <v>6</v>
      </c>
      <c r="B12" s="248"/>
      <c r="C12" s="249"/>
      <c r="D12" s="68">
        <f t="shared" si="0"/>
        <v>1063300</v>
      </c>
      <c r="E12" s="69">
        <f>I12+N12+S12+X12+AC12+AP12+AU12+AZ12+BE12+BY12</f>
        <v>1067464.62</v>
      </c>
      <c r="F12" s="51">
        <f t="shared" si="1"/>
        <v>100.39166933132702</v>
      </c>
      <c r="G12" s="76">
        <v>293900</v>
      </c>
      <c r="H12" s="49">
        <v>227200.85</v>
      </c>
      <c r="I12" s="49">
        <v>314710.83</v>
      </c>
      <c r="J12" s="71">
        <f t="shared" si="2"/>
        <v>138.51657245120342</v>
      </c>
      <c r="K12" s="51">
        <f t="shared" si="3"/>
        <v>107.08092208234095</v>
      </c>
      <c r="L12" s="52">
        <v>60300</v>
      </c>
      <c r="M12" s="49">
        <v>50129.45</v>
      </c>
      <c r="N12" s="91">
        <v>106700.33</v>
      </c>
      <c r="O12" s="110">
        <f t="shared" si="4"/>
        <v>212.84959240526277</v>
      </c>
      <c r="P12" s="51">
        <f t="shared" si="5"/>
        <v>176.9491376451078</v>
      </c>
      <c r="Q12" s="52">
        <v>103900</v>
      </c>
      <c r="R12" s="49">
        <v>2236.44</v>
      </c>
      <c r="S12" s="91">
        <v>75783.14</v>
      </c>
      <c r="T12" s="51">
        <f t="shared" si="6"/>
        <v>3388.5612848992146</v>
      </c>
      <c r="U12" s="51">
        <f aca="true" t="shared" si="12" ref="U12:U19">S12/Q12*100</f>
        <v>72.93853705486045</v>
      </c>
      <c r="V12" s="52">
        <v>404985</v>
      </c>
      <c r="W12" s="49">
        <v>597780.68</v>
      </c>
      <c r="X12" s="49">
        <v>351787.75</v>
      </c>
      <c r="Y12" s="51">
        <f t="shared" si="7"/>
        <v>58.848966145911575</v>
      </c>
      <c r="Z12" s="51">
        <f t="shared" si="8"/>
        <v>86.86439003913725</v>
      </c>
      <c r="AA12" s="52">
        <v>0</v>
      </c>
      <c r="AB12" s="52">
        <v>24400</v>
      </c>
      <c r="AC12" s="52">
        <v>19200</v>
      </c>
      <c r="AD12" s="51">
        <f t="shared" si="9"/>
        <v>78.68852459016394</v>
      </c>
      <c r="AE12" s="51">
        <v>0</v>
      </c>
      <c r="AF12" s="49">
        <v>0</v>
      </c>
      <c r="AG12" s="74"/>
      <c r="AH12" s="74"/>
      <c r="AI12" s="74"/>
      <c r="AJ12" s="74"/>
      <c r="AK12" s="234" t="s">
        <v>6</v>
      </c>
      <c r="AL12" s="234"/>
      <c r="AM12" s="235"/>
      <c r="AN12" s="52">
        <v>160815</v>
      </c>
      <c r="AO12" s="49">
        <v>111682.72</v>
      </c>
      <c r="AP12" s="49">
        <v>133414.51</v>
      </c>
      <c r="AQ12" s="51">
        <f t="shared" si="10"/>
        <v>119.4585070993973</v>
      </c>
      <c r="AR12" s="51">
        <f t="shared" si="11"/>
        <v>82.96148369244163</v>
      </c>
      <c r="AS12" s="52">
        <v>10600</v>
      </c>
      <c r="AT12" s="49">
        <v>10627.84</v>
      </c>
      <c r="AU12" s="49">
        <v>10583.3</v>
      </c>
      <c r="AV12" s="51">
        <f aca="true" t="shared" si="13" ref="AV12:AV19">AU12/AT12*100</f>
        <v>99.58091201975189</v>
      </c>
      <c r="AW12" s="51">
        <f aca="true" t="shared" si="14" ref="AW12:AW19">AU12/AS12*100</f>
        <v>99.84245283018868</v>
      </c>
      <c r="AX12" s="74"/>
      <c r="AY12" s="49">
        <v>17965.75</v>
      </c>
      <c r="AZ12" s="49">
        <v>26422.26</v>
      </c>
      <c r="BA12" s="112">
        <f>AZ12/AY12*100</f>
        <v>147.07017519446723</v>
      </c>
      <c r="BB12" s="51"/>
      <c r="BC12" s="52">
        <v>28800</v>
      </c>
      <c r="BD12" s="49">
        <v>479.61</v>
      </c>
      <c r="BE12" s="49">
        <v>28862.5</v>
      </c>
      <c r="BF12" s="51">
        <f aca="true" t="shared" si="15" ref="BF12:BF19">BE12/BD12*100</f>
        <v>6017.910385521569</v>
      </c>
      <c r="BG12" s="51">
        <f aca="true" t="shared" si="16" ref="BG12:BG19">BE12/BC12*100</f>
        <v>100.21701388888889</v>
      </c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74"/>
      <c r="BX12" s="49"/>
      <c r="BY12" s="49"/>
      <c r="BZ12" s="51"/>
      <c r="CA12" s="51"/>
    </row>
    <row r="13" spans="1:79" s="25" customFormat="1" ht="24.75" customHeight="1">
      <c r="A13" s="275" t="s">
        <v>7</v>
      </c>
      <c r="B13" s="275"/>
      <c r="C13" s="276"/>
      <c r="D13" s="68">
        <f t="shared" si="0"/>
        <v>805000</v>
      </c>
      <c r="E13" s="69">
        <f>I13+N13+S13+X13+AC13+AH13+AP13+AU13+BE13+BO13+BY13</f>
        <v>924000.78</v>
      </c>
      <c r="F13" s="51">
        <f t="shared" si="1"/>
        <v>114.78270559006212</v>
      </c>
      <c r="G13" s="52">
        <v>303935</v>
      </c>
      <c r="H13" s="77">
        <v>228334.37</v>
      </c>
      <c r="I13" s="77">
        <v>310529.2</v>
      </c>
      <c r="J13" s="71">
        <f t="shared" si="2"/>
        <v>135.99757233218986</v>
      </c>
      <c r="K13" s="51">
        <f t="shared" si="3"/>
        <v>102.16960863342493</v>
      </c>
      <c r="L13" s="52">
        <v>16100</v>
      </c>
      <c r="M13" s="72">
        <v>11825.42</v>
      </c>
      <c r="N13" s="92">
        <v>10325.84</v>
      </c>
      <c r="O13" s="110">
        <f t="shared" si="4"/>
        <v>87.31901277079376</v>
      </c>
      <c r="P13" s="51">
        <f t="shared" si="5"/>
        <v>64.13565217391304</v>
      </c>
      <c r="Q13" s="52">
        <v>95600</v>
      </c>
      <c r="R13" s="72">
        <v>6991.59</v>
      </c>
      <c r="S13" s="49">
        <v>81540.81</v>
      </c>
      <c r="T13" s="51">
        <f t="shared" si="6"/>
        <v>1166.2699042707025</v>
      </c>
      <c r="U13" s="51">
        <f t="shared" si="12"/>
        <v>85.29373430962343</v>
      </c>
      <c r="V13" s="52">
        <v>286600</v>
      </c>
      <c r="W13" s="49">
        <v>448324.98</v>
      </c>
      <c r="X13" s="49">
        <v>424704.67</v>
      </c>
      <c r="Y13" s="51">
        <f t="shared" si="7"/>
        <v>94.73143120421263</v>
      </c>
      <c r="Z13" s="51">
        <f t="shared" si="8"/>
        <v>148.18725401256106</v>
      </c>
      <c r="AA13" s="52">
        <v>0</v>
      </c>
      <c r="AB13" s="52">
        <v>32790</v>
      </c>
      <c r="AC13" s="52">
        <v>21420</v>
      </c>
      <c r="AD13" s="51">
        <f t="shared" si="9"/>
        <v>65.32479414455626</v>
      </c>
      <c r="AE13" s="51">
        <v>0</v>
      </c>
      <c r="AF13" s="49">
        <v>0</v>
      </c>
      <c r="AG13" s="49">
        <v>284.14</v>
      </c>
      <c r="AH13" s="49">
        <v>1.77</v>
      </c>
      <c r="AI13" s="51">
        <f>AH13/AG13*100</f>
        <v>0.6229323572886606</v>
      </c>
      <c r="AJ13" s="51">
        <v>0</v>
      </c>
      <c r="AK13" s="267" t="s">
        <v>7</v>
      </c>
      <c r="AL13" s="267"/>
      <c r="AM13" s="268"/>
      <c r="AN13" s="52">
        <v>90786</v>
      </c>
      <c r="AO13" s="49">
        <v>66427.36</v>
      </c>
      <c r="AP13" s="49">
        <v>60501.58</v>
      </c>
      <c r="AQ13" s="51">
        <f t="shared" si="10"/>
        <v>91.0793082850199</v>
      </c>
      <c r="AR13" s="51">
        <f t="shared" si="11"/>
        <v>66.64197122904413</v>
      </c>
      <c r="AS13" s="52">
        <v>200</v>
      </c>
      <c r="AT13" s="49">
        <v>3653.62</v>
      </c>
      <c r="AU13" s="49">
        <v>197.89</v>
      </c>
      <c r="AV13" s="51">
        <f t="shared" si="13"/>
        <v>5.416272080840372</v>
      </c>
      <c r="AW13" s="51">
        <f t="shared" si="14"/>
        <v>98.945</v>
      </c>
      <c r="AX13" s="74"/>
      <c r="AY13" s="49">
        <v>24671.88</v>
      </c>
      <c r="AZ13" s="73"/>
      <c r="BA13" s="112"/>
      <c r="BB13" s="51"/>
      <c r="BC13" s="52">
        <v>11779</v>
      </c>
      <c r="BD13" s="49">
        <v>38352.35</v>
      </c>
      <c r="BE13" s="49">
        <v>11779.02</v>
      </c>
      <c r="BF13" s="51">
        <f t="shared" si="15"/>
        <v>30.712642119713657</v>
      </c>
      <c r="BG13" s="51">
        <f t="shared" si="16"/>
        <v>100.00016979370065</v>
      </c>
      <c r="BH13" s="51"/>
      <c r="BI13" s="51"/>
      <c r="BJ13" s="51"/>
      <c r="BK13" s="51"/>
      <c r="BL13" s="51"/>
      <c r="BM13" s="51"/>
      <c r="BN13" s="51"/>
      <c r="BO13" s="52">
        <v>3000</v>
      </c>
      <c r="BP13" s="51"/>
      <c r="BQ13" s="51"/>
      <c r="BR13" s="51"/>
      <c r="BS13" s="51"/>
      <c r="BT13" s="51"/>
      <c r="BU13" s="51"/>
      <c r="BV13" s="51"/>
      <c r="BW13" s="74"/>
      <c r="BX13" s="73"/>
      <c r="BY13" s="49"/>
      <c r="BZ13" s="51"/>
      <c r="CA13" s="51"/>
    </row>
    <row r="14" spans="1:79" s="24" customFormat="1" ht="24.75" customHeight="1">
      <c r="A14" s="248" t="s">
        <v>8</v>
      </c>
      <c r="B14" s="248"/>
      <c r="C14" s="249"/>
      <c r="D14" s="68">
        <f t="shared" si="0"/>
        <v>450256</v>
      </c>
      <c r="E14" s="69">
        <f>I14+N14+S14+X14+AC14+AP14+AU14+AZ14+BE14+BY14</f>
        <v>604387.43</v>
      </c>
      <c r="F14" s="51">
        <f t="shared" si="1"/>
        <v>134.23195471020932</v>
      </c>
      <c r="G14" s="78">
        <v>69838</v>
      </c>
      <c r="H14" s="49">
        <v>55862.98</v>
      </c>
      <c r="I14" s="49">
        <v>72311.3</v>
      </c>
      <c r="J14" s="71">
        <f t="shared" si="2"/>
        <v>129.4440432644302</v>
      </c>
      <c r="K14" s="51">
        <f t="shared" si="3"/>
        <v>103.54148171482574</v>
      </c>
      <c r="L14" s="52">
        <v>29700</v>
      </c>
      <c r="M14" s="49">
        <v>21102.28</v>
      </c>
      <c r="N14" s="91">
        <v>27607.04</v>
      </c>
      <c r="O14" s="110">
        <f t="shared" si="4"/>
        <v>130.8249156015369</v>
      </c>
      <c r="P14" s="51">
        <f t="shared" si="5"/>
        <v>92.95299663299663</v>
      </c>
      <c r="Q14" s="52">
        <v>70900</v>
      </c>
      <c r="R14" s="72">
        <v>1603.62</v>
      </c>
      <c r="S14" s="49">
        <v>56681.91</v>
      </c>
      <c r="T14" s="51">
        <f t="shared" si="6"/>
        <v>3534.622292064205</v>
      </c>
      <c r="U14" s="51">
        <f>S14/Q14*100</f>
        <v>79.94627644569817</v>
      </c>
      <c r="V14" s="52">
        <v>162306</v>
      </c>
      <c r="W14" s="72">
        <v>188809.85</v>
      </c>
      <c r="X14" s="72">
        <v>252615.71</v>
      </c>
      <c r="Y14" s="51">
        <f t="shared" si="7"/>
        <v>133.79371362246195</v>
      </c>
      <c r="Z14" s="51">
        <f t="shared" si="8"/>
        <v>155.64163370423768</v>
      </c>
      <c r="AA14" s="52">
        <v>0</v>
      </c>
      <c r="AB14" s="79">
        <v>24150</v>
      </c>
      <c r="AC14" s="79">
        <v>8150</v>
      </c>
      <c r="AD14" s="51">
        <f t="shared" si="9"/>
        <v>33.74741200828157</v>
      </c>
      <c r="AE14" s="51">
        <v>0</v>
      </c>
      <c r="AF14" s="49">
        <v>0</v>
      </c>
      <c r="AG14" s="49"/>
      <c r="AH14" s="51"/>
      <c r="AI14" s="51"/>
      <c r="AJ14" s="51"/>
      <c r="AK14" s="234" t="s">
        <v>8</v>
      </c>
      <c r="AL14" s="234"/>
      <c r="AM14" s="235"/>
      <c r="AN14" s="52">
        <v>112450</v>
      </c>
      <c r="AO14" s="49">
        <v>105548.83</v>
      </c>
      <c r="AP14" s="49">
        <v>136931.26</v>
      </c>
      <c r="AQ14" s="51">
        <f t="shared" si="10"/>
        <v>129.73261759509793</v>
      </c>
      <c r="AR14" s="51">
        <f t="shared" si="11"/>
        <v>121.77079590929303</v>
      </c>
      <c r="AS14" s="52">
        <v>600</v>
      </c>
      <c r="AT14" s="49">
        <v>2248.16</v>
      </c>
      <c r="AU14" s="49">
        <v>511.3</v>
      </c>
      <c r="AV14" s="51">
        <f t="shared" si="13"/>
        <v>22.743043199772263</v>
      </c>
      <c r="AW14" s="51">
        <f t="shared" si="14"/>
        <v>85.21666666666667</v>
      </c>
      <c r="AX14" s="74"/>
      <c r="AY14" s="49">
        <v>42690.81</v>
      </c>
      <c r="AZ14" s="49">
        <v>22418.31</v>
      </c>
      <c r="BA14" s="112">
        <f>AZ14/AY14*100</f>
        <v>52.51319897654788</v>
      </c>
      <c r="BB14" s="51"/>
      <c r="BC14" s="52">
        <v>4462</v>
      </c>
      <c r="BD14" s="49">
        <v>2122.59</v>
      </c>
      <c r="BE14" s="49">
        <v>4660.6</v>
      </c>
      <c r="BF14" s="51">
        <f t="shared" si="15"/>
        <v>219.57137270975556</v>
      </c>
      <c r="BG14" s="51">
        <f t="shared" si="16"/>
        <v>104.45091887046169</v>
      </c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74"/>
      <c r="BX14" s="49"/>
      <c r="BY14" s="49">
        <v>22500</v>
      </c>
      <c r="BZ14" s="51"/>
      <c r="CA14" s="51"/>
    </row>
    <row r="15" spans="1:79" s="24" customFormat="1" ht="24.75" customHeight="1">
      <c r="A15" s="248" t="s">
        <v>9</v>
      </c>
      <c r="B15" s="248"/>
      <c r="C15" s="249"/>
      <c r="D15" s="68">
        <f t="shared" si="0"/>
        <v>1046500</v>
      </c>
      <c r="E15" s="69">
        <f>I15+N15+S15+X15+AC15+AP15+AU15+BE15</f>
        <v>940061.96</v>
      </c>
      <c r="F15" s="51">
        <f>E15/D15*100</f>
        <v>89.82914094601051</v>
      </c>
      <c r="G15" s="70">
        <v>255457</v>
      </c>
      <c r="H15" s="49">
        <v>223337.69</v>
      </c>
      <c r="I15" s="49">
        <v>254031.79</v>
      </c>
      <c r="J15" s="71">
        <f t="shared" si="2"/>
        <v>113.7433587676133</v>
      </c>
      <c r="K15" s="51">
        <f t="shared" si="3"/>
        <v>99.44209397276255</v>
      </c>
      <c r="L15" s="52">
        <v>202600</v>
      </c>
      <c r="M15" s="49">
        <v>165247.95</v>
      </c>
      <c r="N15" s="91">
        <v>78537.59</v>
      </c>
      <c r="O15" s="110">
        <f t="shared" si="4"/>
        <v>47.527119095879854</v>
      </c>
      <c r="P15" s="51">
        <f t="shared" si="5"/>
        <v>38.76485192497532</v>
      </c>
      <c r="Q15" s="52">
        <v>120900</v>
      </c>
      <c r="R15" s="72">
        <v>1715.09</v>
      </c>
      <c r="S15" s="49">
        <v>95381.92</v>
      </c>
      <c r="T15" s="51">
        <f t="shared" si="6"/>
        <v>5561.336139794414</v>
      </c>
      <c r="U15" s="51">
        <f t="shared" si="12"/>
        <v>78.89323407775021</v>
      </c>
      <c r="V15" s="52">
        <v>362600</v>
      </c>
      <c r="W15" s="49">
        <v>424976.58</v>
      </c>
      <c r="X15" s="49">
        <v>435346.95</v>
      </c>
      <c r="Y15" s="51">
        <f t="shared" si="7"/>
        <v>102.44022152938403</v>
      </c>
      <c r="Z15" s="51">
        <f t="shared" si="8"/>
        <v>120.06258963044678</v>
      </c>
      <c r="AA15" s="52">
        <v>0</v>
      </c>
      <c r="AB15" s="52">
        <v>18040</v>
      </c>
      <c r="AC15" s="52">
        <v>19500</v>
      </c>
      <c r="AD15" s="51">
        <f t="shared" si="9"/>
        <v>108.0931263858093</v>
      </c>
      <c r="AE15" s="51">
        <v>0</v>
      </c>
      <c r="AF15" s="49">
        <v>0</v>
      </c>
      <c r="AG15" s="49">
        <v>122.9</v>
      </c>
      <c r="AH15" s="49">
        <v>0</v>
      </c>
      <c r="AI15" s="49">
        <v>0</v>
      </c>
      <c r="AJ15" s="51">
        <v>0</v>
      </c>
      <c r="AK15" s="234" t="s">
        <v>9</v>
      </c>
      <c r="AL15" s="234"/>
      <c r="AM15" s="235"/>
      <c r="AN15" s="52">
        <v>86675</v>
      </c>
      <c r="AO15" s="49">
        <v>39152.62</v>
      </c>
      <c r="AP15" s="49">
        <v>43839.25</v>
      </c>
      <c r="AQ15" s="51">
        <f t="shared" si="10"/>
        <v>111.97015678644237</v>
      </c>
      <c r="AR15" s="51">
        <f t="shared" si="11"/>
        <v>50.57888664551486</v>
      </c>
      <c r="AS15" s="52">
        <v>10500</v>
      </c>
      <c r="AT15" s="49">
        <v>25010.98</v>
      </c>
      <c r="AU15" s="49">
        <v>5656.46</v>
      </c>
      <c r="AV15" s="51">
        <f t="shared" si="13"/>
        <v>22.61590709360449</v>
      </c>
      <c r="AW15" s="51">
        <f t="shared" si="14"/>
        <v>53.871047619047616</v>
      </c>
      <c r="AX15" s="74"/>
      <c r="AY15" s="49">
        <v>22176.05</v>
      </c>
      <c r="AZ15" s="73"/>
      <c r="BA15" s="75"/>
      <c r="BB15" s="51"/>
      <c r="BC15" s="52">
        <v>7768</v>
      </c>
      <c r="BD15" s="49">
        <v>432.68</v>
      </c>
      <c r="BE15" s="49">
        <v>7768</v>
      </c>
      <c r="BF15" s="51">
        <f t="shared" si="15"/>
        <v>1795.3221780530648</v>
      </c>
      <c r="BG15" s="51">
        <f t="shared" si="16"/>
        <v>100</v>
      </c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74"/>
      <c r="BX15" s="49"/>
      <c r="BY15" s="49"/>
      <c r="BZ15" s="51"/>
      <c r="CA15" s="51"/>
    </row>
    <row r="16" spans="1:79" s="24" customFormat="1" ht="26.25" customHeight="1">
      <c r="A16" s="248" t="s">
        <v>10</v>
      </c>
      <c r="B16" s="248"/>
      <c r="C16" s="249"/>
      <c r="D16" s="68">
        <f t="shared" si="0"/>
        <v>584950</v>
      </c>
      <c r="E16" s="69">
        <f>I16+N16+S16+X16+AC16+AP16+AU16+BE16+BO16+BY16</f>
        <v>720769.45</v>
      </c>
      <c r="F16" s="51">
        <f t="shared" si="1"/>
        <v>123.21898452859219</v>
      </c>
      <c r="G16" s="70">
        <v>132015</v>
      </c>
      <c r="H16" s="49">
        <v>105611.21</v>
      </c>
      <c r="I16" s="49">
        <v>109380.69</v>
      </c>
      <c r="J16" s="71">
        <f t="shared" si="2"/>
        <v>103.56920444335407</v>
      </c>
      <c r="K16" s="51">
        <f t="shared" si="3"/>
        <v>82.854743779116</v>
      </c>
      <c r="L16" s="52">
        <v>59200</v>
      </c>
      <c r="M16" s="49">
        <v>42052.67</v>
      </c>
      <c r="N16" s="91">
        <v>82583.06</v>
      </c>
      <c r="O16" s="110">
        <f t="shared" si="4"/>
        <v>196.3800633824202</v>
      </c>
      <c r="P16" s="51">
        <f t="shared" si="5"/>
        <v>139.49841216216217</v>
      </c>
      <c r="Q16" s="52">
        <v>89600</v>
      </c>
      <c r="R16" s="72">
        <v>1769.6</v>
      </c>
      <c r="S16" s="49">
        <v>69257.13</v>
      </c>
      <c r="T16" s="51">
        <f t="shared" si="6"/>
        <v>3913.7166591320074</v>
      </c>
      <c r="U16" s="51">
        <f t="shared" si="12"/>
        <v>77.29590401785715</v>
      </c>
      <c r="V16" s="52">
        <v>202100</v>
      </c>
      <c r="W16" s="72">
        <v>308940.83</v>
      </c>
      <c r="X16" s="72">
        <v>347816.84</v>
      </c>
      <c r="Y16" s="51">
        <f>X16/W16*100</f>
        <v>112.58364263474012</v>
      </c>
      <c r="Z16" s="51">
        <f t="shared" si="8"/>
        <v>172.10135576447306</v>
      </c>
      <c r="AA16" s="52">
        <v>0</v>
      </c>
      <c r="AB16" s="52">
        <v>8310</v>
      </c>
      <c r="AC16" s="52">
        <v>9950</v>
      </c>
      <c r="AD16" s="51">
        <f t="shared" si="9"/>
        <v>119.7352587244284</v>
      </c>
      <c r="AE16" s="51">
        <v>0</v>
      </c>
      <c r="AF16" s="49">
        <v>0</v>
      </c>
      <c r="AG16" s="49"/>
      <c r="AH16" s="50"/>
      <c r="AI16" s="50"/>
      <c r="AJ16" s="51"/>
      <c r="AK16" s="234" t="s">
        <v>10</v>
      </c>
      <c r="AL16" s="234"/>
      <c r="AM16" s="235"/>
      <c r="AN16" s="52">
        <v>82950</v>
      </c>
      <c r="AO16" s="49">
        <v>60013.4</v>
      </c>
      <c r="AP16" s="49">
        <v>77996.29</v>
      </c>
      <c r="AQ16" s="51">
        <f t="shared" si="10"/>
        <v>129.96479119663275</v>
      </c>
      <c r="AR16" s="51">
        <f t="shared" si="11"/>
        <v>94.0280771549126</v>
      </c>
      <c r="AS16" s="52">
        <v>8700</v>
      </c>
      <c r="AT16" s="49">
        <v>9803.49</v>
      </c>
      <c r="AU16" s="49">
        <v>6599.97</v>
      </c>
      <c r="AV16" s="51">
        <f t="shared" si="13"/>
        <v>67.32265754338506</v>
      </c>
      <c r="AW16" s="51">
        <f t="shared" si="14"/>
        <v>75.86172413793105</v>
      </c>
      <c r="AX16" s="74"/>
      <c r="AY16" s="49">
        <v>7829.39</v>
      </c>
      <c r="AZ16" s="73"/>
      <c r="BA16" s="75"/>
      <c r="BB16" s="51"/>
      <c r="BC16" s="52">
        <v>10385</v>
      </c>
      <c r="BD16" s="49">
        <v>20825.73</v>
      </c>
      <c r="BE16" s="49">
        <v>2185.47</v>
      </c>
      <c r="BF16" s="51">
        <f t="shared" si="15"/>
        <v>10.494085921597945</v>
      </c>
      <c r="BG16" s="51">
        <f t="shared" si="16"/>
        <v>21.044487241213286</v>
      </c>
      <c r="BH16" s="51"/>
      <c r="BI16" s="51"/>
      <c r="BJ16" s="51"/>
      <c r="BK16" s="51"/>
      <c r="BL16" s="51"/>
      <c r="BM16" s="51"/>
      <c r="BN16" s="51"/>
      <c r="BO16" s="52">
        <v>15000</v>
      </c>
      <c r="BP16" s="51"/>
      <c r="BQ16" s="51"/>
      <c r="BR16" s="51"/>
      <c r="BS16" s="51"/>
      <c r="BT16" s="51"/>
      <c r="BU16" s="51"/>
      <c r="BV16" s="51"/>
      <c r="BW16" s="74"/>
      <c r="BX16" s="49"/>
      <c r="BY16" s="49"/>
      <c r="BZ16" s="51"/>
      <c r="CA16" s="51"/>
    </row>
    <row r="17" spans="1:79" s="24" customFormat="1" ht="24.75" customHeight="1">
      <c r="A17" s="248" t="s">
        <v>11</v>
      </c>
      <c r="B17" s="248"/>
      <c r="C17" s="249"/>
      <c r="D17" s="68">
        <f>G17+L17+Q17+V17+AA17+AF17+AN17+AS17+AX17+BC17+BW17+BH17</f>
        <v>5812191</v>
      </c>
      <c r="E17" s="69">
        <f>I17+N17+S17+X17+AP17+AU17+BE17+BJ17+BO17+BT17+BY17</f>
        <v>6764880.250000001</v>
      </c>
      <c r="F17" s="51">
        <f t="shared" si="1"/>
        <v>116.39122406679341</v>
      </c>
      <c r="G17" s="70">
        <v>2728517</v>
      </c>
      <c r="H17" s="49">
        <v>2639080.86</v>
      </c>
      <c r="I17" s="49">
        <v>2908941.1</v>
      </c>
      <c r="J17" s="71">
        <f t="shared" si="2"/>
        <v>110.22553890220705</v>
      </c>
      <c r="K17" s="51">
        <f t="shared" si="3"/>
        <v>106.61253347514419</v>
      </c>
      <c r="L17" s="52">
        <v>98000</v>
      </c>
      <c r="M17" s="49">
        <v>69563.76</v>
      </c>
      <c r="N17" s="91">
        <v>16294.83</v>
      </c>
      <c r="O17" s="110">
        <f t="shared" si="4"/>
        <v>23.424308864270706</v>
      </c>
      <c r="P17" s="51">
        <f t="shared" si="5"/>
        <v>16.62737755102041</v>
      </c>
      <c r="Q17" s="52">
        <v>256000</v>
      </c>
      <c r="R17" s="49">
        <v>8581.97</v>
      </c>
      <c r="S17" s="49">
        <v>198790.38</v>
      </c>
      <c r="T17" s="51">
        <f t="shared" si="6"/>
        <v>2316.3723480739272</v>
      </c>
      <c r="U17" s="51">
        <f t="shared" si="12"/>
        <v>77.6524921875</v>
      </c>
      <c r="V17" s="52">
        <v>1104800</v>
      </c>
      <c r="W17" s="49">
        <v>1424075.13</v>
      </c>
      <c r="X17" s="49">
        <v>1825969.18</v>
      </c>
      <c r="Y17" s="51">
        <f t="shared" si="7"/>
        <v>128.22140781294314</v>
      </c>
      <c r="Z17" s="51">
        <f t="shared" si="8"/>
        <v>165.2759938450398</v>
      </c>
      <c r="AA17" s="52">
        <v>0</v>
      </c>
      <c r="AB17" s="52"/>
      <c r="AC17" s="52"/>
      <c r="AD17" s="51">
        <v>0</v>
      </c>
      <c r="AE17" s="51">
        <v>0</v>
      </c>
      <c r="AF17" s="49">
        <v>0</v>
      </c>
      <c r="AG17" s="49"/>
      <c r="AH17" s="50"/>
      <c r="AI17" s="50"/>
      <c r="AJ17" s="51"/>
      <c r="AK17" s="234" t="s">
        <v>11</v>
      </c>
      <c r="AL17" s="234"/>
      <c r="AM17" s="235"/>
      <c r="AN17" s="52">
        <v>208500</v>
      </c>
      <c r="AO17" s="49">
        <v>66787.35</v>
      </c>
      <c r="AP17" s="49">
        <v>204491.98</v>
      </c>
      <c r="AQ17" s="51">
        <f t="shared" si="10"/>
        <v>306.1837009553456</v>
      </c>
      <c r="AR17" s="51">
        <f t="shared" si="11"/>
        <v>98.07768824940048</v>
      </c>
      <c r="AS17" s="52">
        <v>62924</v>
      </c>
      <c r="AT17" s="49">
        <v>224412.44</v>
      </c>
      <c r="AU17" s="49">
        <v>345555.08</v>
      </c>
      <c r="AV17" s="51">
        <f t="shared" si="13"/>
        <v>153.9821410969909</v>
      </c>
      <c r="AW17" s="51">
        <f>AU17/AS17*100</f>
        <v>549.1626088614837</v>
      </c>
      <c r="AX17" s="74"/>
      <c r="AY17" s="49">
        <v>38751.67</v>
      </c>
      <c r="AZ17" s="73"/>
      <c r="BA17" s="69"/>
      <c r="BB17" s="51"/>
      <c r="BC17" s="52">
        <v>658450</v>
      </c>
      <c r="BD17" s="49">
        <v>519313.63</v>
      </c>
      <c r="BE17" s="49">
        <v>555437.7</v>
      </c>
      <c r="BF17" s="51">
        <f t="shared" si="15"/>
        <v>106.95611821318842</v>
      </c>
      <c r="BG17" s="51">
        <f t="shared" si="16"/>
        <v>84.35533449768394</v>
      </c>
      <c r="BH17" s="52">
        <v>695000</v>
      </c>
      <c r="BI17" s="52">
        <v>75000</v>
      </c>
      <c r="BJ17" s="52">
        <v>695000</v>
      </c>
      <c r="BK17" s="49">
        <f>BJ17/BI17*100</f>
        <v>926.6666666666667</v>
      </c>
      <c r="BL17" s="51">
        <f>BJ17/BH17*100</f>
        <v>100</v>
      </c>
      <c r="BM17" s="51"/>
      <c r="BN17" s="52">
        <v>20000</v>
      </c>
      <c r="BO17" s="52">
        <v>500</v>
      </c>
      <c r="BP17" s="51">
        <f>BO17/BN17*100</f>
        <v>2.5</v>
      </c>
      <c r="BQ17" s="51">
        <v>0</v>
      </c>
      <c r="BR17" s="51"/>
      <c r="BS17" s="51"/>
      <c r="BT17" s="52">
        <v>13900</v>
      </c>
      <c r="BU17" s="51"/>
      <c r="BV17" s="51"/>
      <c r="BW17" s="74"/>
      <c r="BX17" s="49"/>
      <c r="BY17" s="49"/>
      <c r="BZ17" s="51"/>
      <c r="CA17" s="51"/>
    </row>
    <row r="18" spans="1:79" s="24" customFormat="1" ht="27.75" customHeight="1">
      <c r="A18" s="248" t="s">
        <v>12</v>
      </c>
      <c r="B18" s="248"/>
      <c r="C18" s="249"/>
      <c r="D18" s="68">
        <f t="shared" si="0"/>
        <v>1503000</v>
      </c>
      <c r="E18" s="69">
        <f>I18+N18+S18+X18+AC18+AP18+BE18</f>
        <v>1591603.2</v>
      </c>
      <c r="F18" s="51">
        <f t="shared" si="1"/>
        <v>105.89508982035929</v>
      </c>
      <c r="G18" s="70">
        <v>532100</v>
      </c>
      <c r="H18" s="49">
        <v>389704.85</v>
      </c>
      <c r="I18" s="49">
        <v>489353.69</v>
      </c>
      <c r="J18" s="71">
        <f t="shared" si="2"/>
        <v>125.57033611462624</v>
      </c>
      <c r="K18" s="51">
        <f t="shared" si="3"/>
        <v>91.96648938169517</v>
      </c>
      <c r="L18" s="52">
        <v>210200</v>
      </c>
      <c r="M18" s="49">
        <v>149360.19</v>
      </c>
      <c r="N18" s="91">
        <v>269339.9</v>
      </c>
      <c r="O18" s="110">
        <f t="shared" si="4"/>
        <v>180.329109115354</v>
      </c>
      <c r="P18" s="51">
        <f t="shared" si="5"/>
        <v>128.1350618458611</v>
      </c>
      <c r="Q18" s="52">
        <v>164900</v>
      </c>
      <c r="R18" s="49">
        <v>13561.72</v>
      </c>
      <c r="S18" s="49">
        <v>119247.57</v>
      </c>
      <c r="T18" s="51">
        <f t="shared" si="6"/>
        <v>879.2953253717081</v>
      </c>
      <c r="U18" s="51">
        <f t="shared" si="12"/>
        <v>72.31508186779867</v>
      </c>
      <c r="V18" s="52">
        <v>428400</v>
      </c>
      <c r="W18" s="49">
        <v>573097.97</v>
      </c>
      <c r="X18" s="49">
        <v>548646.45</v>
      </c>
      <c r="Y18" s="51">
        <f t="shared" si="7"/>
        <v>95.7334485061952</v>
      </c>
      <c r="Z18" s="51">
        <f t="shared" si="8"/>
        <v>128.06873249299719</v>
      </c>
      <c r="AA18" s="52">
        <v>0</v>
      </c>
      <c r="AB18" s="52">
        <v>37090</v>
      </c>
      <c r="AC18" s="52">
        <v>22360</v>
      </c>
      <c r="AD18" s="51">
        <f t="shared" si="9"/>
        <v>60.285791318414674</v>
      </c>
      <c r="AE18" s="51">
        <v>0</v>
      </c>
      <c r="AF18" s="49">
        <v>0</v>
      </c>
      <c r="AG18" s="49"/>
      <c r="AH18" s="80"/>
      <c r="AI18" s="80"/>
      <c r="AJ18" s="51"/>
      <c r="AK18" s="234" t="s">
        <v>12</v>
      </c>
      <c r="AL18" s="234"/>
      <c r="AM18" s="235"/>
      <c r="AN18" s="52">
        <v>138527</v>
      </c>
      <c r="AO18" s="49">
        <v>103689.3</v>
      </c>
      <c r="AP18" s="49">
        <v>113782.2</v>
      </c>
      <c r="AQ18" s="51">
        <f t="shared" si="10"/>
        <v>109.7337912397904</v>
      </c>
      <c r="AR18" s="51">
        <f t="shared" si="11"/>
        <v>82.13720069011818</v>
      </c>
      <c r="AS18" s="52">
        <v>0</v>
      </c>
      <c r="AT18" s="49">
        <v>3473.72</v>
      </c>
      <c r="AU18" s="50"/>
      <c r="AV18" s="51"/>
      <c r="AW18" s="51"/>
      <c r="AX18" s="74"/>
      <c r="AY18" s="49">
        <v>19149.17</v>
      </c>
      <c r="AZ18" s="49"/>
      <c r="BA18" s="112"/>
      <c r="BB18" s="51"/>
      <c r="BC18" s="52">
        <v>28873</v>
      </c>
      <c r="BD18" s="49">
        <v>2903</v>
      </c>
      <c r="BE18" s="49">
        <v>28873.39</v>
      </c>
      <c r="BF18" s="51">
        <f t="shared" si="15"/>
        <v>994.6052359627972</v>
      </c>
      <c r="BG18" s="51">
        <f t="shared" si="16"/>
        <v>100.00135074290858</v>
      </c>
      <c r="BH18" s="52"/>
      <c r="BI18" s="51"/>
      <c r="BJ18" s="52"/>
      <c r="BK18" s="49"/>
      <c r="BL18" s="51"/>
      <c r="BM18" s="51"/>
      <c r="BN18" s="51"/>
      <c r="BO18" s="52"/>
      <c r="BP18" s="51"/>
      <c r="BQ18" s="51"/>
      <c r="BR18" s="51"/>
      <c r="BS18" s="51"/>
      <c r="BT18" s="51"/>
      <c r="BU18" s="51"/>
      <c r="BV18" s="51"/>
      <c r="BW18" s="74"/>
      <c r="BX18" s="73"/>
      <c r="BY18" s="49"/>
      <c r="BZ18" s="51"/>
      <c r="CA18" s="51"/>
    </row>
    <row r="19" spans="1:79" s="26" customFormat="1" ht="24.75" customHeight="1">
      <c r="A19" s="273" t="s">
        <v>3</v>
      </c>
      <c r="B19" s="273"/>
      <c r="C19" s="274"/>
      <c r="D19" s="81">
        <f>SUM(D10:D18)</f>
        <v>12356347</v>
      </c>
      <c r="E19" s="82">
        <f>E10+E11+E12+E13+E14+E15+E16+E17+E18</f>
        <v>13630392.22</v>
      </c>
      <c r="F19" s="74">
        <f t="shared" si="1"/>
        <v>110.31085659863713</v>
      </c>
      <c r="G19" s="83">
        <f>G10+G11+G12+G13+G14+G15+G16+G17+G18</f>
        <v>4512332</v>
      </c>
      <c r="H19" s="84">
        <f>H10+H11+H12+H13+H14+H15+H16+H17+H18</f>
        <v>4033251.65</v>
      </c>
      <c r="I19" s="84">
        <f>I10+I11+I12+I13+I14+I15+I16+I17+I18</f>
        <v>4672887.390000001</v>
      </c>
      <c r="J19" s="85">
        <f t="shared" si="2"/>
        <v>115.85905853407388</v>
      </c>
      <c r="K19" s="74">
        <f t="shared" si="3"/>
        <v>103.55814665232967</v>
      </c>
      <c r="L19" s="86">
        <f>L18+L17+L16+L15+L14+L13+L12+L11+L10</f>
        <v>700000</v>
      </c>
      <c r="M19" s="99">
        <f>M18+M17+M16+M15+M14+M12+M11+M13+M10</f>
        <v>526896.76</v>
      </c>
      <c r="N19" s="93">
        <f>N18+N17+N16+N15+N14+N12+N11+N13+N10</f>
        <v>608404.85</v>
      </c>
      <c r="O19" s="111">
        <f t="shared" si="4"/>
        <v>115.46946122804019</v>
      </c>
      <c r="P19" s="74">
        <f t="shared" si="5"/>
        <v>86.91497857142856</v>
      </c>
      <c r="Q19" s="73">
        <f>SUM(Q10:Q18)</f>
        <v>1047600</v>
      </c>
      <c r="R19" s="87">
        <f>R10+R11+R12+R13+R14+R15+R16+R17+R18</f>
        <v>47169.16</v>
      </c>
      <c r="S19" s="88">
        <f>SUM(S10:S18)</f>
        <v>821394.51</v>
      </c>
      <c r="T19" s="74">
        <f t="shared" si="6"/>
        <v>1741.3804061806484</v>
      </c>
      <c r="U19" s="74">
        <f t="shared" si="12"/>
        <v>78.40726517754868</v>
      </c>
      <c r="V19" s="83">
        <f>SUM(V10:V18)</f>
        <v>3485991</v>
      </c>
      <c r="W19" s="87">
        <f>SUM(W10:W18)</f>
        <v>4525598.62</v>
      </c>
      <c r="X19" s="87">
        <f>SUM(X10:X18)</f>
        <v>4689790.12</v>
      </c>
      <c r="Y19" s="74">
        <f t="shared" si="7"/>
        <v>103.62806147399787</v>
      </c>
      <c r="Z19" s="74">
        <f t="shared" si="8"/>
        <v>134.53247928637796</v>
      </c>
      <c r="AA19" s="73">
        <v>0</v>
      </c>
      <c r="AB19" s="83">
        <f>AB10+AB11+AB12+AB13+AB14+AB15+AB16+AB17+AB18</f>
        <v>171950</v>
      </c>
      <c r="AC19" s="83">
        <f>AC10+AC11+AC12+AC13+AC14+AC15+AC16+AC17+AC18</f>
        <v>126710</v>
      </c>
      <c r="AD19" s="74">
        <f t="shared" si="9"/>
        <v>73.69002617039837</v>
      </c>
      <c r="AE19" s="74">
        <v>0</v>
      </c>
      <c r="AF19" s="53">
        <v>0</v>
      </c>
      <c r="AG19" s="53">
        <f>SUM(AG10:AG18)</f>
        <v>1731.12</v>
      </c>
      <c r="AH19" s="53">
        <f>AH11+AH13+AH15+AH16+AH17</f>
        <v>1.77</v>
      </c>
      <c r="AI19" s="53">
        <f>AH19/AG19*100</f>
        <v>0.10224594482184945</v>
      </c>
      <c r="AJ19" s="74">
        <v>0</v>
      </c>
      <c r="AK19" s="266" t="s">
        <v>3</v>
      </c>
      <c r="AL19" s="266"/>
      <c r="AM19" s="266"/>
      <c r="AN19" s="83">
        <f>SUM(AN10:AN18)</f>
        <v>989253</v>
      </c>
      <c r="AO19" s="87">
        <f>SUM(AO10:AO18)</f>
        <v>657181.3600000001</v>
      </c>
      <c r="AP19" s="87">
        <f>SUM(AP10:AP18)</f>
        <v>854754.1799999999</v>
      </c>
      <c r="AQ19" s="74">
        <f t="shared" si="10"/>
        <v>130.06366766093302</v>
      </c>
      <c r="AR19" s="74">
        <f t="shared" si="11"/>
        <v>86.40400180742438</v>
      </c>
      <c r="AS19" s="89">
        <f>SUM(AS10:AS18)</f>
        <v>111224</v>
      </c>
      <c r="AT19" s="90">
        <f>AT10+AT11+AT12+AT13+AT14+AT15+AT16+AT17+AT18</f>
        <v>301579.98</v>
      </c>
      <c r="AU19" s="90">
        <f>AU10+AU11+AU12+AU13+AU14+AU15+AU16+AU17+AU18</f>
        <v>380678.74</v>
      </c>
      <c r="AV19" s="74">
        <f t="shared" si="13"/>
        <v>126.22812031488297</v>
      </c>
      <c r="AW19" s="74">
        <f t="shared" si="14"/>
        <v>342.26312666331006</v>
      </c>
      <c r="AX19" s="85"/>
      <c r="AY19" s="87">
        <f>AY10+AY11+AY12+AY13+AY14+AY15+AY16+AY17+AY18</f>
        <v>195512.46000000002</v>
      </c>
      <c r="AZ19" s="87">
        <f>SUM(AZ10:AZ18)</f>
        <v>54806.479999999996</v>
      </c>
      <c r="BA19" s="129">
        <f>AZ19/AY19*100</f>
        <v>28.032218509244878</v>
      </c>
      <c r="BB19" s="74">
        <v>0</v>
      </c>
      <c r="BC19" s="73">
        <f>SUM(BC10:BC18)</f>
        <v>814947</v>
      </c>
      <c r="BD19" s="87">
        <f>BD10+BD11+BD12+BD13+BD14+BD15+BD16+BD17+BD18</f>
        <v>604568.36</v>
      </c>
      <c r="BE19" s="87">
        <f>BE10+BE11+BE12+BE13+BE14+BE15+BE16+BE17+BE18</f>
        <v>667344.1799999999</v>
      </c>
      <c r="BF19" s="51">
        <f t="shared" si="15"/>
        <v>110.38357680511099</v>
      </c>
      <c r="BG19" s="51">
        <f t="shared" si="16"/>
        <v>81.88804670733188</v>
      </c>
      <c r="BH19" s="104">
        <f>SUM(BH10:BH18)</f>
        <v>695000</v>
      </c>
      <c r="BI19" s="104">
        <f>SUM(BI10:BI18)</f>
        <v>90252</v>
      </c>
      <c r="BJ19" s="104">
        <f>BJ11+BJ17</f>
        <v>698720</v>
      </c>
      <c r="BK19" s="88">
        <f>BJ19/BI19*100</f>
        <v>774.1878296325842</v>
      </c>
      <c r="BL19" s="85">
        <f>BL17</f>
        <v>100</v>
      </c>
      <c r="BM19" s="85"/>
      <c r="BN19" s="104">
        <f>BN17</f>
        <v>20000</v>
      </c>
      <c r="BO19" s="104">
        <f>SUM(BO10:BO18)</f>
        <v>18500</v>
      </c>
      <c r="BP19" s="85">
        <f>BO19/BN19*100</f>
        <v>92.5</v>
      </c>
      <c r="BQ19" s="85">
        <v>0</v>
      </c>
      <c r="BR19" s="85"/>
      <c r="BS19" s="85"/>
      <c r="BT19" s="104">
        <f>BT17</f>
        <v>13900</v>
      </c>
      <c r="BU19" s="85"/>
      <c r="BV19" s="85"/>
      <c r="BW19" s="85"/>
      <c r="BX19" s="87"/>
      <c r="BY19" s="87">
        <f>SUM(BY10:BY18)</f>
        <v>22500</v>
      </c>
      <c r="BZ19" s="109"/>
      <c r="CA19" s="74"/>
    </row>
    <row r="20" spans="1:79" s="26" customFormat="1" ht="24.75" customHeight="1">
      <c r="A20" s="30"/>
      <c r="B20" s="30"/>
      <c r="C20" s="30"/>
      <c r="D20" s="31"/>
      <c r="E20" s="32"/>
      <c r="F20" s="33"/>
      <c r="G20" s="33"/>
      <c r="H20" s="34"/>
      <c r="I20" s="35"/>
      <c r="J20" s="35"/>
      <c r="K20" s="36"/>
      <c r="L20" s="36"/>
      <c r="M20" s="34"/>
      <c r="N20" s="37"/>
      <c r="O20" s="37"/>
      <c r="P20" s="36"/>
      <c r="Q20" s="36"/>
      <c r="R20" s="34"/>
      <c r="S20" s="35"/>
      <c r="T20" s="35"/>
      <c r="U20" s="36"/>
      <c r="V20" s="36"/>
      <c r="W20" s="34"/>
      <c r="X20" s="35"/>
      <c r="Y20" s="35"/>
      <c r="Z20" s="36"/>
      <c r="AA20" s="36"/>
      <c r="AB20" s="34"/>
      <c r="AC20" s="34"/>
      <c r="AD20" s="34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4"/>
      <c r="AP20" s="35"/>
      <c r="AQ20" s="35"/>
      <c r="AR20" s="36"/>
      <c r="AS20" s="36"/>
      <c r="AT20" s="38"/>
      <c r="AU20" s="38"/>
      <c r="AV20" s="39"/>
      <c r="AW20" s="36"/>
      <c r="AX20" s="36"/>
      <c r="AY20" s="34"/>
      <c r="AZ20" s="34"/>
      <c r="BA20" s="35"/>
      <c r="BB20" s="36"/>
      <c r="BC20" s="36"/>
      <c r="BD20" s="34"/>
      <c r="BE20" s="34"/>
      <c r="BF20" s="35"/>
      <c r="BG20" s="36"/>
      <c r="BH20" s="36"/>
      <c r="BI20" s="36"/>
      <c r="BJ20" s="105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4"/>
      <c r="BY20" s="34"/>
      <c r="BZ20" s="35"/>
      <c r="CA20" s="36"/>
    </row>
    <row r="21" spans="1:79" s="26" customFormat="1" ht="24.75" customHeight="1">
      <c r="A21" s="30"/>
      <c r="B21" s="30"/>
      <c r="C21" s="30"/>
      <c r="D21" s="31"/>
      <c r="E21" s="32"/>
      <c r="F21" s="33"/>
      <c r="G21" s="33"/>
      <c r="H21" s="34"/>
      <c r="I21" s="35"/>
      <c r="J21" s="35"/>
      <c r="K21" s="36"/>
      <c r="L21" s="36"/>
      <c r="M21" s="34"/>
      <c r="N21" s="37"/>
      <c r="O21" s="37"/>
      <c r="P21" s="36"/>
      <c r="Q21" s="36"/>
      <c r="R21" s="34"/>
      <c r="S21" s="35"/>
      <c r="T21" s="35"/>
      <c r="U21" s="36"/>
      <c r="V21" s="36"/>
      <c r="W21" s="34"/>
      <c r="X21" s="35"/>
      <c r="Y21" s="35"/>
      <c r="Z21" s="36"/>
      <c r="AA21" s="36"/>
      <c r="AB21" s="34"/>
      <c r="AC21" s="34"/>
      <c r="AD21" s="34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4"/>
      <c r="AP21" s="35"/>
      <c r="AQ21" s="35"/>
      <c r="AR21" s="36"/>
      <c r="AS21" s="36"/>
      <c r="AT21" s="38"/>
      <c r="AU21" s="38"/>
      <c r="AV21" s="39"/>
      <c r="AW21" s="36"/>
      <c r="AX21" s="36"/>
      <c r="AY21" s="34"/>
      <c r="AZ21" s="34"/>
      <c r="BA21" s="35"/>
      <c r="BB21" s="36"/>
      <c r="BC21" s="36"/>
      <c r="BD21" s="34"/>
      <c r="BE21" s="34"/>
      <c r="BF21" s="35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4"/>
      <c r="BY21" s="34"/>
      <c r="BZ21" s="35"/>
      <c r="CA21" s="36"/>
    </row>
    <row r="22" spans="9:10" ht="12.75">
      <c r="I22" s="40"/>
      <c r="J22" s="40"/>
    </row>
  </sheetData>
  <sheetProtection/>
  <mergeCells count="83">
    <mergeCell ref="BM7:BQ7"/>
    <mergeCell ref="BN8:BO8"/>
    <mergeCell ref="BP8:BQ8"/>
    <mergeCell ref="BM8:BM9"/>
    <mergeCell ref="A19:C19"/>
    <mergeCell ref="A16:C16"/>
    <mergeCell ref="A12:C12"/>
    <mergeCell ref="A13:C13"/>
    <mergeCell ref="A14:C14"/>
    <mergeCell ref="A17:C17"/>
    <mergeCell ref="A18:C18"/>
    <mergeCell ref="A15:C15"/>
    <mergeCell ref="AI8:AJ8"/>
    <mergeCell ref="A10:C10"/>
    <mergeCell ref="AA8:AA9"/>
    <mergeCell ref="Q8:Q9"/>
    <mergeCell ref="L8:L9"/>
    <mergeCell ref="M8:N8"/>
    <mergeCell ref="AD8:AE8"/>
    <mergeCell ref="W8:X8"/>
    <mergeCell ref="V8:V9"/>
    <mergeCell ref="O8:P8"/>
    <mergeCell ref="R8:S8"/>
    <mergeCell ref="AB8:AC8"/>
    <mergeCell ref="AK19:AM19"/>
    <mergeCell ref="AK12:AM12"/>
    <mergeCell ref="AK13:AM13"/>
    <mergeCell ref="AK14:AM14"/>
    <mergeCell ref="AK15:AM15"/>
    <mergeCell ref="AK10:AM10"/>
    <mergeCell ref="AK17:AM17"/>
    <mergeCell ref="AK18:AM18"/>
    <mergeCell ref="E8:E9"/>
    <mergeCell ref="A11:C11"/>
    <mergeCell ref="A3:AR3"/>
    <mergeCell ref="A6:C9"/>
    <mergeCell ref="D6:F7"/>
    <mergeCell ref="AK7:AM9"/>
    <mergeCell ref="G8:G9"/>
    <mergeCell ref="D8:D9"/>
    <mergeCell ref="J8:K8"/>
    <mergeCell ref="Y8:Z8"/>
    <mergeCell ref="H8:I8"/>
    <mergeCell ref="AO8:AP8"/>
    <mergeCell ref="V7:Z7"/>
    <mergeCell ref="AA7:AE7"/>
    <mergeCell ref="G7:K7"/>
    <mergeCell ref="L7:P7"/>
    <mergeCell ref="Q7:U7"/>
    <mergeCell ref="AF8:AF9"/>
    <mergeCell ref="AG8:AH8"/>
    <mergeCell ref="AN7:AR7"/>
    <mergeCell ref="G6:CA6"/>
    <mergeCell ref="BC7:BG7"/>
    <mergeCell ref="BZ8:CA8"/>
    <mergeCell ref="T8:U8"/>
    <mergeCell ref="BD8:BE8"/>
    <mergeCell ref="BF8:BG8"/>
    <mergeCell ref="BW7:CA7"/>
    <mergeCell ref="AX7:BB7"/>
    <mergeCell ref="AT8:AU8"/>
    <mergeCell ref="AF7:AJ7"/>
    <mergeCell ref="BR7:BV7"/>
    <mergeCell ref="BX8:BY8"/>
    <mergeCell ref="BR8:BR9"/>
    <mergeCell ref="BS8:BT8"/>
    <mergeCell ref="BU8:BV8"/>
    <mergeCell ref="BW8:BW9"/>
    <mergeCell ref="AK16:AM16"/>
    <mergeCell ref="BK8:BL8"/>
    <mergeCell ref="AN8:AN9"/>
    <mergeCell ref="AQ8:AR8"/>
    <mergeCell ref="AS8:AS9"/>
    <mergeCell ref="AX8:AX9"/>
    <mergeCell ref="AY8:AZ8"/>
    <mergeCell ref="BA8:BB8"/>
    <mergeCell ref="BC8:BC9"/>
    <mergeCell ref="AS7:AW7"/>
    <mergeCell ref="BI8:BJ8"/>
    <mergeCell ref="AK11:AM11"/>
    <mergeCell ref="AV8:AW8"/>
    <mergeCell ref="BH7:BL7"/>
    <mergeCell ref="BH8:BH9"/>
  </mergeCells>
  <printOptions/>
  <pageMargins left="0" right="0" top="0.7874015748031497" bottom="0.7874015748031497" header="0.5118110236220472" footer="0.5118110236220472"/>
  <pageSetup horizontalDpi="600" verticalDpi="600" orientation="landscape" paperSize="9" scale="50" r:id="rId1"/>
  <colBreaks count="1" manualBreakCount="1"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P14" sqref="P14"/>
    </sheetView>
  </sheetViews>
  <sheetFormatPr defaultColWidth="9.00390625" defaultRowHeight="12.75"/>
  <cols>
    <col min="2" max="2" width="4.125" style="0" customWidth="1"/>
    <col min="3" max="3" width="2.00390625" style="0" hidden="1" customWidth="1"/>
    <col min="4" max="4" width="10.25390625" style="0" customWidth="1"/>
    <col min="5" max="5" width="10.875" style="0" customWidth="1"/>
    <col min="6" max="6" width="11.25390625" style="0" customWidth="1"/>
    <col min="7" max="7" width="12.375" style="0" customWidth="1"/>
    <col min="8" max="8" width="11.75390625" style="0" customWidth="1"/>
    <col min="9" max="9" width="11.25390625" style="0" customWidth="1"/>
    <col min="10" max="10" width="11.125" style="0" customWidth="1"/>
    <col min="11" max="11" width="9.375" style="0" customWidth="1"/>
    <col min="12" max="12" width="11.125" style="0" customWidth="1"/>
  </cols>
  <sheetData>
    <row r="1" spans="4:12" ht="12.75">
      <c r="D1" s="4"/>
      <c r="E1" s="3"/>
      <c r="F1" s="4"/>
      <c r="G1" s="4"/>
      <c r="H1" s="4"/>
      <c r="I1" s="5"/>
      <c r="J1" s="5"/>
      <c r="K1" s="4"/>
      <c r="L1" s="4"/>
    </row>
    <row r="2" spans="1:12" ht="17.25" customHeight="1">
      <c r="A2" s="282" t="s">
        <v>87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</row>
    <row r="3" spans="1:12" ht="12.75">
      <c r="A3" s="1"/>
      <c r="B3" s="1"/>
      <c r="C3" s="1"/>
      <c r="D3" s="6"/>
      <c r="E3" s="7"/>
      <c r="F3" s="6"/>
      <c r="G3" s="6"/>
      <c r="H3" s="6"/>
      <c r="I3" s="8"/>
      <c r="J3" s="8"/>
      <c r="K3" s="6"/>
      <c r="L3" s="6"/>
    </row>
    <row r="4" spans="1:12" ht="14.25" customHeight="1">
      <c r="A4" s="285"/>
      <c r="B4" s="285"/>
      <c r="C4" s="285"/>
      <c r="D4" s="285"/>
      <c r="E4" s="285"/>
      <c r="F4" s="285"/>
      <c r="G4" s="283" t="s">
        <v>72</v>
      </c>
      <c r="H4" s="170" t="s">
        <v>71</v>
      </c>
      <c r="I4" s="229" t="s">
        <v>20</v>
      </c>
      <c r="J4" s="229"/>
      <c r="K4" s="229" t="s">
        <v>21</v>
      </c>
      <c r="L4" s="229"/>
    </row>
    <row r="5" spans="1:12" ht="36.75" customHeight="1">
      <c r="A5" s="285"/>
      <c r="B5" s="285"/>
      <c r="C5" s="285"/>
      <c r="D5" s="285"/>
      <c r="E5" s="285"/>
      <c r="F5" s="285"/>
      <c r="G5" s="283"/>
      <c r="H5" s="229"/>
      <c r="I5" s="12" t="s">
        <v>82</v>
      </c>
      <c r="J5" s="61" t="s">
        <v>83</v>
      </c>
      <c r="K5" s="61" t="s">
        <v>84</v>
      </c>
      <c r="L5" s="61" t="s">
        <v>85</v>
      </c>
    </row>
    <row r="6" spans="1:12" ht="18" customHeight="1">
      <c r="A6" s="278" t="s">
        <v>73</v>
      </c>
      <c r="B6" s="278"/>
      <c r="C6" s="278"/>
      <c r="D6" s="278"/>
      <c r="E6" s="278"/>
      <c r="F6" s="278"/>
      <c r="G6" s="130">
        <f>G7+G8+G9+G10+G11+G12+G13+G14</f>
        <v>50738279.349999994</v>
      </c>
      <c r="H6" s="130">
        <f>SUM(H7:H14)</f>
        <v>53927533</v>
      </c>
      <c r="I6" s="130">
        <f>I7+I8+I9+I10+I11+I12+I13+I14</f>
        <v>43924416.099999994</v>
      </c>
      <c r="J6" s="130">
        <f>J7+J8+J9+J10+J11+J12+J13+J14</f>
        <v>49925265.03999999</v>
      </c>
      <c r="K6" s="131">
        <f aca="true" t="shared" si="0" ref="K6:K17">J6/I6*100</f>
        <v>113.66176143659655</v>
      </c>
      <c r="L6" s="131">
        <f aca="true" t="shared" si="1" ref="L6:L13">J6/H6*100</f>
        <v>92.5784330612713</v>
      </c>
    </row>
    <row r="7" spans="1:12" ht="15" customHeight="1">
      <c r="A7" s="277" t="s">
        <v>34</v>
      </c>
      <c r="B7" s="277"/>
      <c r="C7" s="277"/>
      <c r="D7" s="277"/>
      <c r="E7" s="277"/>
      <c r="F7" s="277"/>
      <c r="G7" s="123">
        <v>35566547.69</v>
      </c>
      <c r="H7" s="60">
        <v>38507992</v>
      </c>
      <c r="I7" s="122">
        <v>29463006.55</v>
      </c>
      <c r="J7" s="27">
        <v>35173910.8</v>
      </c>
      <c r="K7" s="62">
        <f t="shared" si="0"/>
        <v>119.38330441704362</v>
      </c>
      <c r="L7" s="62">
        <f t="shared" si="1"/>
        <v>91.34184612898018</v>
      </c>
    </row>
    <row r="8" spans="1:12" ht="15.75" customHeight="1">
      <c r="A8" s="277" t="s">
        <v>35</v>
      </c>
      <c r="B8" s="277"/>
      <c r="C8" s="277"/>
      <c r="D8" s="277"/>
      <c r="E8" s="277"/>
      <c r="F8" s="277"/>
      <c r="G8" s="123">
        <v>6545544.78</v>
      </c>
      <c r="H8" s="60">
        <v>8356500</v>
      </c>
      <c r="I8" s="124">
        <v>6438087.3</v>
      </c>
      <c r="J8" s="27">
        <v>6975471.15</v>
      </c>
      <c r="K8" s="62">
        <f t="shared" si="0"/>
        <v>108.34694879020981</v>
      </c>
      <c r="L8" s="62">
        <f t="shared" si="1"/>
        <v>83.47359719978459</v>
      </c>
    </row>
    <row r="9" spans="1:12" ht="15.75" customHeight="1">
      <c r="A9" s="277" t="s">
        <v>13</v>
      </c>
      <c r="B9" s="277"/>
      <c r="C9" s="277"/>
      <c r="D9" s="277"/>
      <c r="E9" s="277"/>
      <c r="F9" s="277"/>
      <c r="G9" s="125">
        <v>1186376.9</v>
      </c>
      <c r="H9" s="60">
        <v>1400000</v>
      </c>
      <c r="I9" s="124">
        <v>1053793.54</v>
      </c>
      <c r="J9" s="27">
        <v>1216809.51</v>
      </c>
      <c r="K9" s="62">
        <f t="shared" si="0"/>
        <v>115.4694410064423</v>
      </c>
      <c r="L9" s="62">
        <f t="shared" si="1"/>
        <v>86.914965</v>
      </c>
    </row>
    <row r="10" spans="1:12" ht="14.25" customHeight="1">
      <c r="A10" s="277" t="s">
        <v>69</v>
      </c>
      <c r="B10" s="277"/>
      <c r="C10" s="277"/>
      <c r="D10" s="277"/>
      <c r="E10" s="277"/>
      <c r="F10" s="277"/>
      <c r="G10" s="123">
        <v>48692.58</v>
      </c>
      <c r="H10" s="60">
        <v>1047600</v>
      </c>
      <c r="I10" s="124">
        <v>47169.16</v>
      </c>
      <c r="J10" s="152">
        <v>821394.51</v>
      </c>
      <c r="K10" s="62">
        <f t="shared" si="0"/>
        <v>1741.3804061806484</v>
      </c>
      <c r="L10" s="62">
        <f t="shared" si="1"/>
        <v>78.40726517754868</v>
      </c>
    </row>
    <row r="11" spans="1:12" ht="15" customHeight="1">
      <c r="A11" s="277" t="s">
        <v>68</v>
      </c>
      <c r="B11" s="277"/>
      <c r="C11" s="277"/>
      <c r="D11" s="277"/>
      <c r="E11" s="277"/>
      <c r="F11" s="277"/>
      <c r="G11" s="123">
        <v>4808684.08</v>
      </c>
      <c r="H11" s="60">
        <v>3485991</v>
      </c>
      <c r="I11" s="122">
        <v>4525598.62</v>
      </c>
      <c r="J11" s="27">
        <v>4689790.12</v>
      </c>
      <c r="K11" s="62">
        <f t="shared" si="0"/>
        <v>103.62806147399787</v>
      </c>
      <c r="L11" s="62">
        <f t="shared" si="1"/>
        <v>134.53247928637796</v>
      </c>
    </row>
    <row r="12" spans="1:12" ht="15" customHeight="1">
      <c r="A12" s="277" t="s">
        <v>36</v>
      </c>
      <c r="B12" s="277"/>
      <c r="C12" s="277"/>
      <c r="D12" s="277"/>
      <c r="E12" s="277"/>
      <c r="F12" s="277"/>
      <c r="G12" s="125">
        <v>257960.6</v>
      </c>
      <c r="H12" s="60">
        <v>221300</v>
      </c>
      <c r="I12" s="124">
        <v>221424.11</v>
      </c>
      <c r="J12" s="27">
        <v>294950</v>
      </c>
      <c r="K12" s="62">
        <f t="shared" si="0"/>
        <v>133.20590969068365</v>
      </c>
      <c r="L12" s="62">
        <f t="shared" si="1"/>
        <v>133.2806145503841</v>
      </c>
    </row>
    <row r="13" spans="1:12" ht="15.75" customHeight="1">
      <c r="A13" s="277" t="s">
        <v>37</v>
      </c>
      <c r="B13" s="277"/>
      <c r="C13" s="277"/>
      <c r="D13" s="277"/>
      <c r="E13" s="277"/>
      <c r="F13" s="277"/>
      <c r="G13" s="125">
        <v>2309064.6</v>
      </c>
      <c r="H13" s="60">
        <v>908150</v>
      </c>
      <c r="I13" s="122">
        <v>2168323.67</v>
      </c>
      <c r="J13" s="27">
        <v>751171.53</v>
      </c>
      <c r="K13" s="62">
        <f t="shared" si="0"/>
        <v>34.64296130660235</v>
      </c>
      <c r="L13" s="62">
        <f t="shared" si="1"/>
        <v>82.71447778450697</v>
      </c>
    </row>
    <row r="14" spans="1:12" ht="14.25" customHeight="1">
      <c r="A14" s="277" t="s">
        <v>41</v>
      </c>
      <c r="B14" s="279"/>
      <c r="C14" s="279"/>
      <c r="D14" s="279"/>
      <c r="E14" s="279"/>
      <c r="F14" s="279"/>
      <c r="G14" s="123">
        <v>15408.12</v>
      </c>
      <c r="H14" s="60">
        <v>0</v>
      </c>
      <c r="I14" s="124">
        <v>7013.15</v>
      </c>
      <c r="J14" s="27">
        <v>1767.42</v>
      </c>
      <c r="K14" s="62">
        <f t="shared" si="0"/>
        <v>25.201514298139926</v>
      </c>
      <c r="L14" s="62">
        <v>0</v>
      </c>
    </row>
    <row r="15" spans="1:12" ht="14.25" customHeight="1">
      <c r="A15" s="278" t="s">
        <v>74</v>
      </c>
      <c r="B15" s="278"/>
      <c r="C15" s="278"/>
      <c r="D15" s="278"/>
      <c r="E15" s="278"/>
      <c r="F15" s="278"/>
      <c r="G15" s="130">
        <f>G16+G17+G18+G19+G20+G22+G23+G24+G25+G27</f>
        <v>7325057.72</v>
      </c>
      <c r="H15" s="130">
        <f>SUM(H16:H27)</f>
        <v>7154483.59</v>
      </c>
      <c r="I15" s="130">
        <f>I16+I17+I18+I19+I20+I21+I22+I23+I24+I25+I26</f>
        <v>6905435.96</v>
      </c>
      <c r="J15" s="130">
        <f>J16+J17+J18+J19+J20+J21+J22+J23+J24+J25+J26+J27</f>
        <v>6262961.029999999</v>
      </c>
      <c r="K15" s="131">
        <f t="shared" si="0"/>
        <v>90.69609893247058</v>
      </c>
      <c r="L15" s="131">
        <f>J15/H15*100</f>
        <v>87.53896701578708</v>
      </c>
    </row>
    <row r="16" spans="1:12" ht="15.75" customHeight="1">
      <c r="A16" s="277" t="s">
        <v>48</v>
      </c>
      <c r="B16" s="277"/>
      <c r="C16" s="277"/>
      <c r="D16" s="277"/>
      <c r="E16" s="277"/>
      <c r="F16" s="277"/>
      <c r="G16" s="123">
        <v>1434571.68</v>
      </c>
      <c r="H16" s="60">
        <v>1978506</v>
      </c>
      <c r="I16" s="124">
        <v>1314362.11</v>
      </c>
      <c r="J16" s="27">
        <v>1709507.84</v>
      </c>
      <c r="K16" s="62">
        <f t="shared" si="0"/>
        <v>130.06368846101321</v>
      </c>
      <c r="L16" s="62">
        <f>J16/H16*100</f>
        <v>86.40397552496682</v>
      </c>
    </row>
    <row r="17" spans="1:12" ht="17.25" customHeight="1">
      <c r="A17" s="277" t="s">
        <v>47</v>
      </c>
      <c r="B17" s="277"/>
      <c r="C17" s="277"/>
      <c r="D17" s="277"/>
      <c r="E17" s="277"/>
      <c r="F17" s="277"/>
      <c r="G17" s="123">
        <v>261052.75</v>
      </c>
      <c r="H17" s="60">
        <v>283424</v>
      </c>
      <c r="I17" s="124">
        <v>193235.85</v>
      </c>
      <c r="J17" s="27">
        <v>225076.67</v>
      </c>
      <c r="K17" s="62">
        <f t="shared" si="0"/>
        <v>116.47769810829615</v>
      </c>
      <c r="L17" s="62">
        <f>J17/H17*100</f>
        <v>79.41341241390991</v>
      </c>
    </row>
    <row r="18" spans="1:12" ht="25.5" customHeight="1">
      <c r="A18" s="280" t="s">
        <v>62</v>
      </c>
      <c r="B18" s="281"/>
      <c r="C18" s="281"/>
      <c r="D18" s="281"/>
      <c r="E18" s="281"/>
      <c r="F18" s="281"/>
      <c r="G18" s="126">
        <v>113906</v>
      </c>
      <c r="H18" s="60">
        <v>0</v>
      </c>
      <c r="I18" s="127">
        <v>113906</v>
      </c>
      <c r="J18" s="27">
        <v>46461</v>
      </c>
      <c r="K18" s="62">
        <f>J18/I18*100</f>
        <v>40.78889610731656</v>
      </c>
      <c r="L18" s="62">
        <v>0</v>
      </c>
    </row>
    <row r="19" spans="1:12" ht="17.25" customHeight="1">
      <c r="A19" s="280" t="s">
        <v>63</v>
      </c>
      <c r="B19" s="280"/>
      <c r="C19" s="280"/>
      <c r="D19" s="280"/>
      <c r="E19" s="280"/>
      <c r="F19" s="280"/>
      <c r="G19" s="126">
        <v>169000</v>
      </c>
      <c r="H19" s="60">
        <v>0</v>
      </c>
      <c r="I19" s="127">
        <v>169000</v>
      </c>
      <c r="J19" s="27">
        <v>303500</v>
      </c>
      <c r="K19" s="62">
        <f>J19/I19*100</f>
        <v>179.58579881656803</v>
      </c>
      <c r="L19" s="62">
        <v>0</v>
      </c>
    </row>
    <row r="20" spans="1:12" ht="16.5" customHeight="1">
      <c r="A20" s="277" t="s">
        <v>38</v>
      </c>
      <c r="B20" s="277"/>
      <c r="C20" s="277"/>
      <c r="D20" s="277"/>
      <c r="E20" s="277"/>
      <c r="F20" s="277"/>
      <c r="G20" s="123">
        <v>544160.03</v>
      </c>
      <c r="H20" s="60">
        <v>365400</v>
      </c>
      <c r="I20" s="122">
        <v>509651.04</v>
      </c>
      <c r="J20" s="27">
        <v>536048.39</v>
      </c>
      <c r="K20" s="62">
        <f>J20/I20*100</f>
        <v>105.17949497365883</v>
      </c>
      <c r="L20" s="62">
        <f aca="true" t="shared" si="2" ref="L20:L25">J20/H20*100</f>
        <v>146.7018035030104</v>
      </c>
    </row>
    <row r="21" spans="1:12" ht="17.25" customHeight="1">
      <c r="A21" s="277" t="s">
        <v>53</v>
      </c>
      <c r="B21" s="279"/>
      <c r="C21" s="279"/>
      <c r="D21" s="279"/>
      <c r="E21" s="279"/>
      <c r="F21" s="279"/>
      <c r="G21" s="123">
        <v>0</v>
      </c>
      <c r="H21" s="60">
        <v>50000</v>
      </c>
      <c r="I21" s="122">
        <v>0</v>
      </c>
      <c r="J21" s="27">
        <v>600</v>
      </c>
      <c r="K21" s="62">
        <v>0</v>
      </c>
      <c r="L21" s="62">
        <f t="shared" si="2"/>
        <v>1.2</v>
      </c>
    </row>
    <row r="22" spans="1:12" ht="25.5" customHeight="1">
      <c r="A22" s="280" t="s">
        <v>67</v>
      </c>
      <c r="B22" s="281"/>
      <c r="C22" s="281"/>
      <c r="D22" s="281"/>
      <c r="E22" s="281"/>
      <c r="F22" s="281"/>
      <c r="G22" s="128">
        <v>232236.35</v>
      </c>
      <c r="H22" s="44">
        <v>72259.59</v>
      </c>
      <c r="I22" s="127">
        <v>232236.35</v>
      </c>
      <c r="J22" s="27">
        <v>100512.05</v>
      </c>
      <c r="K22" s="62">
        <f>J22/I22*100</f>
        <v>43.28006791357167</v>
      </c>
      <c r="L22" s="62">
        <f t="shared" si="2"/>
        <v>139.0985611736795</v>
      </c>
    </row>
    <row r="23" spans="1:12" ht="14.25" customHeight="1">
      <c r="A23" s="277" t="s">
        <v>39</v>
      </c>
      <c r="B23" s="277"/>
      <c r="C23" s="277"/>
      <c r="D23" s="277"/>
      <c r="E23" s="277"/>
      <c r="F23" s="277"/>
      <c r="G23" s="125">
        <v>1254202</v>
      </c>
      <c r="H23" s="60">
        <v>1615000</v>
      </c>
      <c r="I23" s="124">
        <v>1234602</v>
      </c>
      <c r="J23" s="27">
        <v>803860</v>
      </c>
      <c r="K23" s="62">
        <f>J23/I23*100</f>
        <v>65.11086163800157</v>
      </c>
      <c r="L23" s="62">
        <f t="shared" si="2"/>
        <v>49.77461300309597</v>
      </c>
    </row>
    <row r="24" spans="1:12" ht="14.25" customHeight="1">
      <c r="A24" s="277" t="s">
        <v>49</v>
      </c>
      <c r="B24" s="277"/>
      <c r="C24" s="277"/>
      <c r="D24" s="277"/>
      <c r="E24" s="277"/>
      <c r="F24" s="277"/>
      <c r="G24" s="123">
        <v>1213762.66</v>
      </c>
      <c r="H24" s="60">
        <v>1629894</v>
      </c>
      <c r="I24" s="124">
        <v>1200362.66</v>
      </c>
      <c r="J24" s="27">
        <v>1332548.33</v>
      </c>
      <c r="K24" s="62">
        <f>J24/I24*100</f>
        <v>111.01214444641256</v>
      </c>
      <c r="L24" s="62">
        <f t="shared" si="2"/>
        <v>81.75674798483828</v>
      </c>
    </row>
    <row r="25" spans="1:12" ht="15" customHeight="1">
      <c r="A25" s="277" t="s">
        <v>40</v>
      </c>
      <c r="B25" s="277"/>
      <c r="C25" s="277"/>
      <c r="D25" s="277"/>
      <c r="E25" s="277"/>
      <c r="F25" s="277"/>
      <c r="G25" s="123">
        <v>2094966.25</v>
      </c>
      <c r="H25" s="60">
        <v>1160000</v>
      </c>
      <c r="I25" s="124">
        <v>1937337.95</v>
      </c>
      <c r="J25" s="27">
        <v>1168446.75</v>
      </c>
      <c r="K25" s="62">
        <f>J25/I25*100</f>
        <v>60.31197344789535</v>
      </c>
      <c r="L25" s="62">
        <f t="shared" si="2"/>
        <v>100.72816810344827</v>
      </c>
    </row>
    <row r="26" spans="1:12" ht="15" customHeight="1">
      <c r="A26" s="280" t="s">
        <v>54</v>
      </c>
      <c r="B26" s="280"/>
      <c r="C26" s="280"/>
      <c r="D26" s="280"/>
      <c r="E26" s="280"/>
      <c r="F26" s="280"/>
      <c r="G26" s="123"/>
      <c r="H26" s="60"/>
      <c r="I26" s="124">
        <v>742</v>
      </c>
      <c r="J26" s="27">
        <v>22500</v>
      </c>
      <c r="K26" s="62">
        <f>J26/I26*100</f>
        <v>3032.345013477089</v>
      </c>
      <c r="L26" s="62">
        <v>0</v>
      </c>
    </row>
    <row r="27" spans="1:12" ht="15.75" customHeight="1">
      <c r="A27" s="280" t="s">
        <v>77</v>
      </c>
      <c r="B27" s="280"/>
      <c r="C27" s="280"/>
      <c r="D27" s="280"/>
      <c r="E27" s="280"/>
      <c r="F27" s="280"/>
      <c r="G27" s="128">
        <v>7200</v>
      </c>
      <c r="H27" s="60">
        <v>0</v>
      </c>
      <c r="I27" s="67">
        <v>0</v>
      </c>
      <c r="J27" s="27">
        <v>13900</v>
      </c>
      <c r="K27" s="62">
        <v>0</v>
      </c>
      <c r="L27" s="62">
        <v>0</v>
      </c>
    </row>
    <row r="28" spans="1:12" ht="15" customHeight="1">
      <c r="A28" s="284" t="s">
        <v>76</v>
      </c>
      <c r="B28" s="284"/>
      <c r="C28" s="284"/>
      <c r="D28" s="284"/>
      <c r="E28" s="284"/>
      <c r="F28" s="284"/>
      <c r="G28" s="130">
        <f>G6+G15</f>
        <v>58063337.06999999</v>
      </c>
      <c r="H28" s="45">
        <f>H6+H15</f>
        <v>61082016.59</v>
      </c>
      <c r="I28" s="28">
        <f>I6+I15</f>
        <v>50829852.059999995</v>
      </c>
      <c r="J28" s="28">
        <f>J6+J15</f>
        <v>56188226.06999999</v>
      </c>
      <c r="K28" s="29">
        <f>J28/I28*100</f>
        <v>110.54178557056377</v>
      </c>
      <c r="L28" s="29">
        <f>J28/H28*100</f>
        <v>91.98816477712494</v>
      </c>
    </row>
  </sheetData>
  <sheetProtection/>
  <mergeCells count="29">
    <mergeCell ref="A27:F27"/>
    <mergeCell ref="A28:F28"/>
    <mergeCell ref="A4:F5"/>
    <mergeCell ref="A11:F11"/>
    <mergeCell ref="A10:F10"/>
    <mergeCell ref="A21:F21"/>
    <mergeCell ref="A22:F22"/>
    <mergeCell ref="A26:F26"/>
    <mergeCell ref="A6:F6"/>
    <mergeCell ref="A25:F25"/>
    <mergeCell ref="A2:L2"/>
    <mergeCell ref="H4:H5"/>
    <mergeCell ref="I4:J4"/>
    <mergeCell ref="K4:L4"/>
    <mergeCell ref="G4:G5"/>
    <mergeCell ref="A23:F23"/>
    <mergeCell ref="A24:F24"/>
    <mergeCell ref="A17:F17"/>
    <mergeCell ref="A18:F18"/>
    <mergeCell ref="A19:F19"/>
    <mergeCell ref="A9:F9"/>
    <mergeCell ref="A7:F7"/>
    <mergeCell ref="A20:F20"/>
    <mergeCell ref="A16:F16"/>
    <mergeCell ref="A8:F8"/>
    <mergeCell ref="A12:F12"/>
    <mergeCell ref="A15:F15"/>
    <mergeCell ref="A13:F13"/>
    <mergeCell ref="A14:F14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Наташа</cp:lastModifiedBy>
  <cp:lastPrinted>2012-12-04T13:23:20Z</cp:lastPrinted>
  <dcterms:created xsi:type="dcterms:W3CDTF">2006-06-07T06:53:09Z</dcterms:created>
  <dcterms:modified xsi:type="dcterms:W3CDTF">2012-12-04T13:41:59Z</dcterms:modified>
  <cp:category/>
  <cp:version/>
  <cp:contentType/>
  <cp:contentStatus/>
</cp:coreProperties>
</file>