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<sst xmlns="http://schemas.openxmlformats.org/spreadsheetml/2006/main" count="252" uniqueCount="91">
  <si>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</si>
  <si>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</si>
  <si>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</si>
  <si>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</si>
  <si>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</si>
  <si>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</si>
  <si>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</si>
  <si>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</si>
  <si>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</si>
  <si>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</si>
  <si>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</si>
  <si>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</si>
  <si>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</si>
  <si>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</si>
  <si>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</si>
  <si>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</si>
  <si>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</si>
  <si>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</si>
  <si>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</si>
  <si>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</si>
  <si>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</si>
  <si>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</si>
  <si>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</si>
  <si>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</si>
  <si>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</si>
  <si>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</si>
  <si>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</si>
  <si>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</si>
  <si>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</si>
  <si>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</si>
  <si>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</si>
  <si>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</si>
  <si>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</si>
  <si>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</si>
  <si>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</si>
  <si>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</si>
  <si>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</si>
  <si>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</si>
  <si>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</si>
  <si>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</si>
  <si>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</si>
  <si>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Задолженность и перерасчеты по отменным налогам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</si>
  <si>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</si>
  <si>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</si>
  <si>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</si>
  <si>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</si>
  <si>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</si>
  <si>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</si>
  <si>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</si>
  <si>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</si>
  <si>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</si>
  <si>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</si>
  <si>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</si>
  <si>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</si>
  <si>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</si>
  <si>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(руб.)</t>
  </si>
  <si>
    <t>всего расходов</t>
  </si>
  <si>
    <t>Дефицит (-),Профицит (+)</t>
  </si>
  <si>
    <t>Остатки на счетах бюджетов</t>
  </si>
  <si>
    <t xml:space="preserve"> % 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</si>
  <si>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</si>
  <si>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</si>
  <si>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</si>
  <si>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</si>
  <si>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</si>
  <si>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</si>
  <si>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</si>
  <si>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 xml:space="preserve">Земельный налог </t>
  </si>
  <si>
    <t>Налог на имущество физических лиц</t>
  </si>
  <si>
    <t>Прочие безвозмездные поступления (добр.взносы юр.и физ.лиц)</t>
  </si>
  <si>
    <t>Налоговые доходы</t>
  </si>
  <si>
    <t>Неналоговые доходы</t>
  </si>
  <si>
    <t>дотации на сбалансированность бюджетов</t>
  </si>
  <si>
    <t xml:space="preserve">Итого налог. и неналог. доходы </t>
  </si>
  <si>
    <t xml:space="preserve">Прочие неналоговые доходы </t>
  </si>
  <si>
    <t>Прочие неналоговые доходы</t>
  </si>
  <si>
    <t>Прочие поступления от денежных взысканий (штрафов) за наруш.зак. РФ о размещ.зак.на пост.тов. выпол.работ,оказ. усл.</t>
  </si>
  <si>
    <t>Возмещение расходов, понесенных в связи с эксплуатацией имущества муниципальных районов</t>
  </si>
  <si>
    <t>в том числе:</t>
  </si>
  <si>
    <t>Налог, взимаемый в виде стоимости патента в связи с применением упрощенной системы налогообложения</t>
  </si>
  <si>
    <t>назначено     
на 2013 год</t>
  </si>
  <si>
    <t>Исполнение налоговых и неналоговых доходов бюджетов сельских поселений Яльчикского района по состоянию на 01.02.2013 год</t>
  </si>
  <si>
    <t>Возврат остатков субсидий БУ, АУ</t>
  </si>
  <si>
    <t>На 01.01.2013 г.</t>
  </si>
  <si>
    <t>Исполнение бюджета Яльчикского района по состоянию на 01.03.2013 год</t>
  </si>
  <si>
    <t>Исполнение консолидированного бюджета Яльчикского района 
по налоговым и неналоговым доходам на 01.03.2013 год</t>
  </si>
  <si>
    <t>на 01.03.2013</t>
  </si>
  <si>
    <t>на 01.03.2012</t>
  </si>
  <si>
    <t>01.03.2013/01.03.2012</t>
  </si>
  <si>
    <t>01.03.2013 к плановым назначениям</t>
  </si>
  <si>
    <t>01.03.2013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</si>
</sst>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10"/>
      <name val="Arial Cyr"/>
      <family val="0"/>
    </font>
    <font>
      <sz val="8"/>
      <color indexed="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164" fontId="10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2" fontId="3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164" fontId="12" fillId="0" borderId="1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15" fillId="0" borderId="0" xfId="0" applyNumberFormat="1" applyFont="1" applyFill="1" applyBorder="1" applyAlignment="1">
      <alignment/>
    </xf>
    <xf numFmtId="2" fontId="13" fillId="0" borderId="11" xfId="0" applyNumberFormat="1" applyFont="1" applyBorder="1" applyAlignment="1">
      <alignment/>
    </xf>
    <xf numFmtId="2" fontId="16" fillId="0" borderId="11" xfId="0" applyNumberFormat="1" applyFont="1" applyBorder="1" applyAlignment="1">
      <alignment/>
    </xf>
    <xf numFmtId="164" fontId="13" fillId="0" borderId="11" xfId="0" applyNumberFormat="1" applyFont="1" applyBorder="1" applyAlignment="1">
      <alignment/>
    </xf>
    <xf numFmtId="1" fontId="13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0" fontId="0" fillId="0" borderId="0" xfId="0" applyAlignment="1">
      <alignment horizontal="center" wrapText="1"/>
    </xf>
    <xf numFmtId="2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2" fontId="3" fillId="0" borderId="11" xfId="0" applyNumberFormat="1" applyFont="1" applyFill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1" fontId="13" fillId="0" borderId="11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1" fontId="13" fillId="0" borderId="14" xfId="0" applyNumberFormat="1" applyFont="1" applyBorder="1" applyAlignment="1">
      <alignment/>
    </xf>
    <xf numFmtId="164" fontId="13" fillId="0" borderId="14" xfId="0" applyNumberFormat="1" applyFont="1" applyBorder="1" applyAlignment="1">
      <alignment/>
    </xf>
    <xf numFmtId="2" fontId="13" fillId="0" borderId="11" xfId="0" applyNumberFormat="1" applyFont="1" applyBorder="1" applyAlignment="1">
      <alignment horizontal="right"/>
    </xf>
    <xf numFmtId="1" fontId="12" fillId="0" borderId="11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" fontId="13" fillId="0" borderId="13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1" fontId="13" fillId="0" borderId="15" xfId="0" applyNumberFormat="1" applyFont="1" applyBorder="1" applyAlignment="1">
      <alignment/>
    </xf>
    <xf numFmtId="1" fontId="13" fillId="0" borderId="11" xfId="0" applyNumberFormat="1" applyFont="1" applyBorder="1" applyAlignment="1">
      <alignment horizontal="right"/>
    </xf>
    <xf numFmtId="1" fontId="12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1" fontId="12" fillId="0" borderId="14" xfId="0" applyNumberFormat="1" applyFont="1" applyFill="1" applyBorder="1" applyAlignment="1">
      <alignment/>
    </xf>
    <xf numFmtId="2" fontId="12" fillId="0" borderId="14" xfId="0" applyNumberFormat="1" applyFont="1" applyFill="1" applyBorder="1" applyAlignment="1">
      <alignment/>
    </xf>
    <xf numFmtId="2" fontId="13" fillId="0" borderId="11" xfId="0" applyNumberFormat="1" applyFont="1" applyBorder="1" applyAlignment="1">
      <alignment wrapText="1"/>
    </xf>
    <xf numFmtId="2" fontId="13" fillId="0" borderId="11" xfId="0" applyNumberFormat="1" applyFont="1" applyBorder="1" applyAlignment="1">
      <alignment horizontal="right" wrapText="1"/>
    </xf>
    <xf numFmtId="3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164" fontId="13" fillId="0" borderId="11" xfId="0" applyNumberFormat="1" applyFont="1" applyBorder="1" applyAlignment="1">
      <alignment horizontal="right"/>
    </xf>
    <xf numFmtId="1" fontId="3" fillId="0" borderId="11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right" vertical="center" wrapText="1"/>
    </xf>
    <xf numFmtId="1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15" fillId="0" borderId="11" xfId="0" applyNumberFormat="1" applyFont="1" applyFill="1" applyBorder="1" applyAlignment="1">
      <alignment wrapText="1"/>
    </xf>
    <xf numFmtId="3" fontId="17" fillId="0" borderId="11" xfId="0" applyNumberFormat="1" applyFont="1" applyFill="1" applyBorder="1" applyAlignment="1">
      <alignment wrapText="1"/>
    </xf>
    <xf numFmtId="3" fontId="15" fillId="0" borderId="11" xfId="0" applyNumberFormat="1" applyFont="1" applyFill="1" applyBorder="1" applyAlignment="1">
      <alignment wrapText="1"/>
    </xf>
    <xf numFmtId="2" fontId="3" fillId="0" borderId="14" xfId="0" applyNumberFormat="1" applyFont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2" fontId="13" fillId="0" borderId="17" xfId="0" applyNumberFormat="1" applyFont="1" applyBorder="1" applyAlignment="1">
      <alignment/>
    </xf>
    <xf numFmtId="2" fontId="12" fillId="0" borderId="11" xfId="0" applyNumberFormat="1" applyFont="1" applyFill="1" applyBorder="1" applyAlignment="1">
      <alignment/>
    </xf>
    <xf numFmtId="2" fontId="13" fillId="0" borderId="11" xfId="0" applyNumberFormat="1" applyFont="1" applyBorder="1" applyAlignment="1">
      <alignment horizontal="right" wrapText="1"/>
    </xf>
    <xf numFmtId="2" fontId="13" fillId="0" borderId="11" xfId="0" applyNumberFormat="1" applyFont="1" applyBorder="1" applyAlignment="1">
      <alignment wrapText="1"/>
    </xf>
    <xf numFmtId="2" fontId="12" fillId="0" borderId="11" xfId="0" applyNumberFormat="1" applyFont="1" applyFill="1" applyBorder="1" applyAlignment="1">
      <alignment wrapText="1"/>
    </xf>
    <xf numFmtId="2" fontId="12" fillId="0" borderId="17" xfId="0" applyNumberFormat="1" applyFont="1" applyBorder="1" applyAlignment="1">
      <alignment/>
    </xf>
    <xf numFmtId="2" fontId="13" fillId="0" borderId="11" xfId="0" applyNumberFormat="1" applyFont="1" applyBorder="1" applyAlignment="1">
      <alignment horizontal="right"/>
    </xf>
    <xf numFmtId="2" fontId="12" fillId="0" borderId="17" xfId="0" applyNumberFormat="1" applyFont="1" applyFill="1" applyBorder="1" applyAlignment="1">
      <alignment/>
    </xf>
    <xf numFmtId="1" fontId="13" fillId="0" borderId="11" xfId="0" applyNumberFormat="1" applyFont="1" applyBorder="1" applyAlignment="1">
      <alignment/>
    </xf>
    <xf numFmtId="1" fontId="13" fillId="0" borderId="11" xfId="0" applyNumberFormat="1" applyFont="1" applyBorder="1" applyAlignment="1">
      <alignment horizontal="right"/>
    </xf>
    <xf numFmtId="1" fontId="12" fillId="0" borderId="17" xfId="0" applyNumberFormat="1" applyFont="1" applyFill="1" applyBorder="1" applyAlignment="1">
      <alignment/>
    </xf>
    <xf numFmtId="2" fontId="16" fillId="0" borderId="11" xfId="0" applyNumberFormat="1" applyFont="1" applyBorder="1" applyAlignment="1">
      <alignment/>
    </xf>
    <xf numFmtId="2" fontId="35" fillId="0" borderId="17" xfId="0" applyNumberFormat="1" applyFont="1" applyBorder="1" applyAlignment="1">
      <alignment/>
    </xf>
    <xf numFmtId="164" fontId="13" fillId="0" borderId="11" xfId="0" applyNumberFormat="1" applyFont="1" applyBorder="1" applyAlignment="1">
      <alignment/>
    </xf>
    <xf numFmtId="1" fontId="12" fillId="0" borderId="17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25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0" fillId="0" borderId="35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25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wrapText="1"/>
    </xf>
    <xf numFmtId="0" fontId="12" fillId="0" borderId="3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164" fontId="4" fillId="0" borderId="11" xfId="0" applyNumberFormat="1" applyFont="1" applyBorder="1" applyAlignment="1">
      <alignment horizontal="left"/>
    </xf>
    <xf numFmtId="164" fontId="4" fillId="0" borderId="25" xfId="0" applyNumberFormat="1" applyFont="1" applyBorder="1" applyAlignment="1">
      <alignment horizontal="left"/>
    </xf>
    <xf numFmtId="2" fontId="4" fillId="0" borderId="11" xfId="0" applyNumberFormat="1" applyFont="1" applyBorder="1" applyAlignment="1">
      <alignment horizontal="left"/>
    </xf>
    <xf numFmtId="2" fontId="4" fillId="0" borderId="25" xfId="0" applyNumberFormat="1" applyFont="1" applyBorder="1" applyAlignment="1">
      <alignment horizontal="left"/>
    </xf>
    <xf numFmtId="0" fontId="0" fillId="0" borderId="27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164" fontId="12" fillId="0" borderId="11" xfId="0" applyNumberFormat="1" applyFont="1" applyBorder="1" applyAlignment="1">
      <alignment horizontal="left"/>
    </xf>
    <xf numFmtId="164" fontId="12" fillId="0" borderId="25" xfId="0" applyNumberFormat="1" applyFont="1" applyBorder="1" applyAlignment="1">
      <alignment horizontal="left"/>
    </xf>
    <xf numFmtId="2" fontId="12" fillId="0" borderId="11" xfId="0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zoomScalePageLayoutView="0" workbookViewId="0" topLeftCell="A3">
      <selection activeCell="I34" sqref="I34"/>
    </sheetView>
  </sheetViews>
  <sheetFormatPr defaultColWidth="9.00390625" defaultRowHeight="12.75"/>
  <cols>
    <col min="2" max="2" width="5.375" style="0" customWidth="1"/>
    <col min="3" max="3" width="2.00390625" style="0" hidden="1" customWidth="1"/>
    <col min="4" max="4" width="11.625" style="0" customWidth="1"/>
    <col min="5" max="5" width="11.25390625" style="0" customWidth="1"/>
    <col min="6" max="6" width="5.625" style="0" customWidth="1"/>
    <col min="7" max="7" width="9.625" style="0" customWidth="1"/>
    <col min="8" max="8" width="10.00390625" style="0" customWidth="1"/>
    <col min="9" max="9" width="10.625" style="0" customWidth="1"/>
    <col min="10" max="10" width="8.25390625" style="0" customWidth="1"/>
    <col min="11" max="11" width="8.375" style="0" customWidth="1"/>
    <col min="12" max="12" width="9.25390625" style="0" customWidth="1"/>
    <col min="14" max="14" width="4.625" style="0" customWidth="1"/>
    <col min="15" max="15" width="9.00390625" style="0" customWidth="1"/>
    <col min="16" max="16" width="9.375" style="0" customWidth="1"/>
    <col min="17" max="17" width="5.00390625" style="0" customWidth="1"/>
    <col min="18" max="18" width="5.875" style="0" customWidth="1"/>
    <col min="19" max="19" width="6.375" style="0" customWidth="1"/>
    <col min="20" max="20" width="5.25390625" style="0" customWidth="1"/>
    <col min="21" max="22" width="6.75390625" style="0" customWidth="1"/>
    <col min="23" max="23" width="5.25390625" style="0" customWidth="1"/>
    <col min="24" max="24" width="6.625" style="0" customWidth="1"/>
    <col min="25" max="25" width="8.625" style="0" customWidth="1"/>
    <col min="26" max="26" width="8.875" style="0" customWidth="1"/>
    <col min="27" max="27" width="11.75390625" style="0" customWidth="1"/>
    <col min="28" max="28" width="10.625" style="0" customWidth="1"/>
    <col min="29" max="29" width="4.875" style="0" customWidth="1"/>
    <col min="30" max="30" width="9.75390625" style="0" customWidth="1"/>
    <col min="31" max="32" width="10.00390625" style="0" customWidth="1"/>
    <col min="33" max="33" width="10.75390625" style="0" customWidth="1"/>
  </cols>
  <sheetData>
    <row r="1" spans="4:26" ht="12.75">
      <c r="D1" s="4"/>
      <c r="E1" s="3"/>
      <c r="F1" s="4"/>
      <c r="G1" s="4"/>
      <c r="H1" s="5"/>
      <c r="I1" s="5"/>
      <c r="J1" s="4"/>
      <c r="K1" s="4"/>
      <c r="L1" s="4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4:26" ht="12.75">
      <c r="D2" s="4"/>
      <c r="E2" s="3"/>
      <c r="F2" s="4"/>
      <c r="G2" s="4"/>
      <c r="H2" s="5"/>
      <c r="I2" s="5"/>
      <c r="J2" s="4"/>
      <c r="K2" s="4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8" ht="12.75" customHeight="1">
      <c r="A3" s="1"/>
      <c r="B3" s="153" t="s">
        <v>84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4"/>
      <c r="AB3" s="154"/>
    </row>
    <row r="4" spans="1:29" ht="12.75">
      <c r="A4" s="1"/>
      <c r="B4" s="1"/>
      <c r="C4" s="1"/>
      <c r="D4" s="6"/>
      <c r="E4" s="7"/>
      <c r="F4" s="6"/>
      <c r="G4" s="6"/>
      <c r="H4" s="8"/>
      <c r="I4" s="8"/>
      <c r="J4" s="6"/>
      <c r="K4" s="6"/>
      <c r="L4" s="6"/>
      <c r="M4" s="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1"/>
      <c r="AB4" s="1"/>
      <c r="AC4" s="1"/>
    </row>
    <row r="5" spans="1:29" ht="12.75">
      <c r="A5" s="1"/>
      <c r="B5" s="1"/>
      <c r="C5" s="1"/>
      <c r="D5" s="6"/>
      <c r="E5" s="7"/>
      <c r="F5" s="6"/>
      <c r="G5" s="6"/>
      <c r="H5" s="8"/>
      <c r="I5" s="8"/>
      <c r="J5" s="6"/>
      <c r="K5" s="6"/>
      <c r="L5" s="6"/>
      <c r="M5" s="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1"/>
      <c r="AB5" s="155" t="s">
        <v>55</v>
      </c>
      <c r="AC5" s="156"/>
    </row>
    <row r="6" spans="1:33" ht="14.25" customHeight="1">
      <c r="A6" s="211"/>
      <c r="B6" s="212"/>
      <c r="C6" s="213"/>
      <c r="D6" s="162" t="s">
        <v>0</v>
      </c>
      <c r="E6" s="163"/>
      <c r="F6" s="164"/>
      <c r="G6" s="208" t="s">
        <v>16</v>
      </c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10"/>
      <c r="AA6" s="147" t="s">
        <v>56</v>
      </c>
      <c r="AB6" s="173"/>
      <c r="AC6" s="148"/>
      <c r="AD6" s="147" t="s">
        <v>57</v>
      </c>
      <c r="AE6" s="148"/>
      <c r="AF6" s="147" t="s">
        <v>58</v>
      </c>
      <c r="AG6" s="148"/>
    </row>
    <row r="7" spans="1:33" ht="15" customHeight="1">
      <c r="A7" s="214"/>
      <c r="B7" s="215"/>
      <c r="C7" s="216"/>
      <c r="D7" s="165"/>
      <c r="E7" s="166"/>
      <c r="F7" s="167"/>
      <c r="G7" s="224" t="s">
        <v>17</v>
      </c>
      <c r="H7" s="225"/>
      <c r="I7" s="225"/>
      <c r="J7" s="225"/>
      <c r="K7" s="225"/>
      <c r="L7" s="196" t="s">
        <v>18</v>
      </c>
      <c r="M7" s="196"/>
      <c r="N7" s="196"/>
      <c r="O7" s="197" t="s">
        <v>78</v>
      </c>
      <c r="P7" s="197"/>
      <c r="Q7" s="197"/>
      <c r="R7" s="197"/>
      <c r="S7" s="197"/>
      <c r="T7" s="197"/>
      <c r="U7" s="157" t="s">
        <v>69</v>
      </c>
      <c r="V7" s="157"/>
      <c r="W7" s="157"/>
      <c r="X7" s="157" t="s">
        <v>65</v>
      </c>
      <c r="Y7" s="157"/>
      <c r="Z7" s="206" t="s">
        <v>82</v>
      </c>
      <c r="AA7" s="149"/>
      <c r="AB7" s="174"/>
      <c r="AC7" s="150"/>
      <c r="AD7" s="149"/>
      <c r="AE7" s="150"/>
      <c r="AF7" s="149"/>
      <c r="AG7" s="150"/>
    </row>
    <row r="8" spans="1:33" ht="6" customHeight="1">
      <c r="A8" s="217"/>
      <c r="B8" s="215"/>
      <c r="C8" s="218"/>
      <c r="D8" s="168"/>
      <c r="E8" s="166"/>
      <c r="F8" s="169"/>
      <c r="G8" s="226"/>
      <c r="H8" s="227"/>
      <c r="I8" s="227"/>
      <c r="J8" s="227"/>
      <c r="K8" s="227"/>
      <c r="L8" s="196"/>
      <c r="M8" s="196"/>
      <c r="N8" s="196"/>
      <c r="O8" s="157" t="s">
        <v>60</v>
      </c>
      <c r="P8" s="157"/>
      <c r="Q8" s="157"/>
      <c r="R8" s="157" t="s">
        <v>72</v>
      </c>
      <c r="S8" s="157"/>
      <c r="T8" s="157"/>
      <c r="U8" s="157"/>
      <c r="V8" s="157"/>
      <c r="W8" s="157"/>
      <c r="X8" s="157"/>
      <c r="Y8" s="157"/>
      <c r="Z8" s="206"/>
      <c r="AA8" s="149"/>
      <c r="AB8" s="174"/>
      <c r="AC8" s="150"/>
      <c r="AD8" s="149"/>
      <c r="AE8" s="150"/>
      <c r="AF8" s="149"/>
      <c r="AG8" s="150"/>
    </row>
    <row r="9" spans="1:33" ht="7.5" customHeight="1">
      <c r="A9" s="217"/>
      <c r="B9" s="215"/>
      <c r="C9" s="218"/>
      <c r="D9" s="168"/>
      <c r="E9" s="166"/>
      <c r="F9" s="169"/>
      <c r="G9" s="228"/>
      <c r="H9" s="229"/>
      <c r="I9" s="229"/>
      <c r="J9" s="229"/>
      <c r="K9" s="229"/>
      <c r="L9" s="196"/>
      <c r="M9" s="196"/>
      <c r="N9" s="196"/>
      <c r="O9" s="157"/>
      <c r="P9" s="158"/>
      <c r="Q9" s="157"/>
      <c r="R9" s="157"/>
      <c r="S9" s="158"/>
      <c r="T9" s="157"/>
      <c r="U9" s="157"/>
      <c r="V9" s="157"/>
      <c r="W9" s="157"/>
      <c r="X9" s="157"/>
      <c r="Y9" s="157"/>
      <c r="Z9" s="206"/>
      <c r="AA9" s="149"/>
      <c r="AB9" s="174"/>
      <c r="AC9" s="150"/>
      <c r="AD9" s="149"/>
      <c r="AE9" s="150"/>
      <c r="AF9" s="149"/>
      <c r="AG9" s="150"/>
    </row>
    <row r="10" spans="1:33" ht="39.75" customHeight="1">
      <c r="A10" s="217"/>
      <c r="B10" s="215"/>
      <c r="C10" s="218"/>
      <c r="D10" s="170"/>
      <c r="E10" s="171"/>
      <c r="F10" s="172"/>
      <c r="G10" s="222" t="s">
        <v>19</v>
      </c>
      <c r="H10" s="159" t="s">
        <v>20</v>
      </c>
      <c r="I10" s="159"/>
      <c r="J10" s="160" t="s">
        <v>21</v>
      </c>
      <c r="K10" s="161"/>
      <c r="L10" s="196"/>
      <c r="M10" s="196"/>
      <c r="N10" s="196"/>
      <c r="O10" s="159"/>
      <c r="P10" s="159"/>
      <c r="Q10" s="159"/>
      <c r="R10" s="159"/>
      <c r="S10" s="159"/>
      <c r="T10" s="159"/>
      <c r="U10" s="157"/>
      <c r="V10" s="157"/>
      <c r="W10" s="157"/>
      <c r="X10" s="157"/>
      <c r="Y10" s="157"/>
      <c r="Z10" s="207"/>
      <c r="AA10" s="151"/>
      <c r="AB10" s="175"/>
      <c r="AC10" s="152"/>
      <c r="AD10" s="151"/>
      <c r="AE10" s="152"/>
      <c r="AF10" s="151"/>
      <c r="AG10" s="152"/>
    </row>
    <row r="11" spans="1:33" ht="54.75" customHeight="1">
      <c r="A11" s="219"/>
      <c r="B11" s="220"/>
      <c r="C11" s="221"/>
      <c r="D11" s="10" t="s">
        <v>19</v>
      </c>
      <c r="E11" s="10" t="s">
        <v>20</v>
      </c>
      <c r="F11" s="11" t="s">
        <v>21</v>
      </c>
      <c r="G11" s="223"/>
      <c r="H11" s="124" t="s">
        <v>87</v>
      </c>
      <c r="I11" s="55" t="s">
        <v>86</v>
      </c>
      <c r="J11" s="55" t="s">
        <v>88</v>
      </c>
      <c r="K11" s="55" t="s">
        <v>89</v>
      </c>
      <c r="L11" s="10" t="s">
        <v>19</v>
      </c>
      <c r="M11" s="12" t="s">
        <v>20</v>
      </c>
      <c r="N11" s="11" t="s">
        <v>21</v>
      </c>
      <c r="O11" s="10" t="s">
        <v>19</v>
      </c>
      <c r="P11" s="12" t="s">
        <v>20</v>
      </c>
      <c r="Q11" s="11" t="s">
        <v>21</v>
      </c>
      <c r="R11" s="10" t="s">
        <v>19</v>
      </c>
      <c r="S11" s="12" t="s">
        <v>20</v>
      </c>
      <c r="T11" s="11" t="s">
        <v>21</v>
      </c>
      <c r="U11" s="10" t="s">
        <v>19</v>
      </c>
      <c r="V11" s="12" t="s">
        <v>20</v>
      </c>
      <c r="W11" s="11" t="s">
        <v>21</v>
      </c>
      <c r="X11" s="10" t="s">
        <v>19</v>
      </c>
      <c r="Y11" s="12" t="s">
        <v>20</v>
      </c>
      <c r="Z11" s="122"/>
      <c r="AA11" s="37" t="s">
        <v>19</v>
      </c>
      <c r="AB11" s="37" t="s">
        <v>20</v>
      </c>
      <c r="AC11" s="38" t="s">
        <v>21</v>
      </c>
      <c r="AD11" s="37" t="s">
        <v>19</v>
      </c>
      <c r="AE11" s="37" t="s">
        <v>20</v>
      </c>
      <c r="AF11" s="37" t="s">
        <v>83</v>
      </c>
      <c r="AG11" s="37" t="s">
        <v>90</v>
      </c>
    </row>
    <row r="12" spans="1:33" ht="12.75" customHeight="1">
      <c r="A12" s="187" t="s">
        <v>45</v>
      </c>
      <c r="B12" s="188"/>
      <c r="C12" s="189"/>
      <c r="D12" s="52">
        <f>G12+L12+U12</f>
        <v>3575633</v>
      </c>
      <c r="E12" s="85">
        <f aca="true" t="shared" si="0" ref="E12:E20">I12+M12+V12</f>
        <v>330663.84</v>
      </c>
      <c r="F12" s="17">
        <f aca="true" t="shared" si="1" ref="F12:F20">E12/D12*100</f>
        <v>9.24770075676111</v>
      </c>
      <c r="G12" s="52">
        <v>441830</v>
      </c>
      <c r="H12" s="142">
        <v>20598.59</v>
      </c>
      <c r="I12" s="145">
        <v>27461.84</v>
      </c>
      <c r="J12" s="42">
        <f>I12/H12*100</f>
        <v>133.3190281470722</v>
      </c>
      <c r="K12" s="42">
        <f>I12/G12*100</f>
        <v>6.215476540750967</v>
      </c>
      <c r="L12" s="52">
        <v>3093803</v>
      </c>
      <c r="M12" s="79">
        <v>303202</v>
      </c>
      <c r="N12" s="17">
        <f aca="true" t="shared" si="2" ref="N12:N20">M12/L12*100</f>
        <v>9.800300794846988</v>
      </c>
      <c r="O12" s="52">
        <v>1489300</v>
      </c>
      <c r="P12" s="52">
        <v>248210</v>
      </c>
      <c r="Q12" s="17">
        <f aca="true" t="shared" si="3" ref="Q12:Q20">P12/O12*100</f>
        <v>16.66621902907406</v>
      </c>
      <c r="R12" s="52"/>
      <c r="S12" s="52"/>
      <c r="T12" s="17"/>
      <c r="U12" s="88">
        <v>40000</v>
      </c>
      <c r="V12" s="87"/>
      <c r="W12" s="17">
        <f>V12/U12*100</f>
        <v>0</v>
      </c>
      <c r="X12" s="17"/>
      <c r="Y12" s="17"/>
      <c r="Z12" s="17"/>
      <c r="AA12" s="92">
        <v>3575633</v>
      </c>
      <c r="AB12" s="61">
        <v>276483.37</v>
      </c>
      <c r="AC12" s="39">
        <f>AB12/AA12*100</f>
        <v>7.732431432420498</v>
      </c>
      <c r="AD12" s="40">
        <f aca="true" t="shared" si="4" ref="AD12:AD23">D12-AA12</f>
        <v>0</v>
      </c>
      <c r="AE12" s="23">
        <f>E12-AB12</f>
        <v>54180.47000000003</v>
      </c>
      <c r="AF12" s="40">
        <v>87177.3</v>
      </c>
      <c r="AG12" s="40">
        <v>141357.77</v>
      </c>
    </row>
    <row r="13" spans="1:33" ht="12.75" customHeight="1">
      <c r="A13" s="187" t="s">
        <v>46</v>
      </c>
      <c r="B13" s="188"/>
      <c r="C13" s="189"/>
      <c r="D13" s="52">
        <f aca="true" t="shared" si="5" ref="D13:D20">G13+L13+U13</f>
        <v>4072728</v>
      </c>
      <c r="E13" s="85">
        <f t="shared" si="0"/>
        <v>593673.86</v>
      </c>
      <c r="F13" s="17">
        <f t="shared" si="1"/>
        <v>14.576810923783764</v>
      </c>
      <c r="G13" s="52">
        <v>632605</v>
      </c>
      <c r="H13" s="142">
        <v>60217.25</v>
      </c>
      <c r="I13" s="145">
        <f>Лист2!E11</f>
        <v>107844.86</v>
      </c>
      <c r="J13" s="42">
        <f aca="true" t="shared" si="6" ref="J13:J23">I13/H13*100</f>
        <v>179.09296754667474</v>
      </c>
      <c r="K13" s="42">
        <f aca="true" t="shared" si="7" ref="K13:K23">I13/G13*100</f>
        <v>17.047740691268643</v>
      </c>
      <c r="L13" s="52">
        <v>3375123</v>
      </c>
      <c r="M13" s="79">
        <v>485829</v>
      </c>
      <c r="N13" s="17">
        <f t="shared" si="2"/>
        <v>14.394408737103802</v>
      </c>
      <c r="O13" s="52">
        <v>2255100</v>
      </c>
      <c r="P13" s="52">
        <v>375841</v>
      </c>
      <c r="Q13" s="17">
        <f t="shared" si="3"/>
        <v>16.66626757128287</v>
      </c>
      <c r="R13" s="52"/>
      <c r="S13" s="52"/>
      <c r="T13" s="17"/>
      <c r="U13" s="87">
        <v>65000</v>
      </c>
      <c r="V13" s="87"/>
      <c r="W13" s="17">
        <f aca="true" t="shared" si="8" ref="W13:W20">V13/U13*100</f>
        <v>0</v>
      </c>
      <c r="X13" s="17"/>
      <c r="Y13" s="17"/>
      <c r="Z13" s="17"/>
      <c r="AA13" s="92">
        <v>4072728</v>
      </c>
      <c r="AB13" s="61">
        <v>312389.62</v>
      </c>
      <c r="AC13" s="39">
        <f aca="true" t="shared" si="9" ref="AC13:AC23">AB13/AA13*100</f>
        <v>7.670279478521522</v>
      </c>
      <c r="AD13" s="40">
        <f t="shared" si="4"/>
        <v>0</v>
      </c>
      <c r="AE13" s="23">
        <f aca="true" t="shared" si="10" ref="AE13:AE23">E13-AB13</f>
        <v>281284.24</v>
      </c>
      <c r="AF13" s="40">
        <v>74229.82</v>
      </c>
      <c r="AG13" s="40">
        <v>355514.06</v>
      </c>
    </row>
    <row r="14" spans="1:33" ht="12.75" customHeight="1">
      <c r="A14" s="187" t="s">
        <v>22</v>
      </c>
      <c r="B14" s="188"/>
      <c r="C14" s="189"/>
      <c r="D14" s="52">
        <f t="shared" si="5"/>
        <v>4910145</v>
      </c>
      <c r="E14" s="85">
        <f>I14+M14+Z14</f>
        <v>548107.02</v>
      </c>
      <c r="F14" s="17">
        <f t="shared" si="1"/>
        <v>11.162746110349083</v>
      </c>
      <c r="G14" s="52">
        <v>1062645</v>
      </c>
      <c r="H14" s="142">
        <v>84488.48</v>
      </c>
      <c r="I14" s="145">
        <f>Лист2!E12</f>
        <v>52761.020000000004</v>
      </c>
      <c r="J14" s="42">
        <f t="shared" si="6"/>
        <v>62.44759048807601</v>
      </c>
      <c r="K14" s="42">
        <f t="shared" si="7"/>
        <v>4.965065473417746</v>
      </c>
      <c r="L14" s="52">
        <v>3767500</v>
      </c>
      <c r="M14" s="79">
        <v>494146</v>
      </c>
      <c r="N14" s="17">
        <f t="shared" si="2"/>
        <v>13.116018579960187</v>
      </c>
      <c r="O14" s="52">
        <v>2305000</v>
      </c>
      <c r="P14" s="52">
        <v>384158</v>
      </c>
      <c r="Q14" s="17">
        <f t="shared" si="3"/>
        <v>16.666290672451193</v>
      </c>
      <c r="R14" s="52"/>
      <c r="S14" s="52"/>
      <c r="T14" s="17"/>
      <c r="U14" s="87">
        <v>80000</v>
      </c>
      <c r="V14" s="87"/>
      <c r="W14" s="17">
        <f t="shared" si="8"/>
        <v>0</v>
      </c>
      <c r="X14" s="17"/>
      <c r="Y14" s="42"/>
      <c r="Z14" s="87">
        <v>1200</v>
      </c>
      <c r="AA14" s="92">
        <v>4910145</v>
      </c>
      <c r="AB14" s="61">
        <v>466045.25</v>
      </c>
      <c r="AC14" s="39">
        <f t="shared" si="9"/>
        <v>9.491476320964045</v>
      </c>
      <c r="AD14" s="40">
        <f t="shared" si="4"/>
        <v>0</v>
      </c>
      <c r="AE14" s="23">
        <f t="shared" si="10"/>
        <v>82061.77000000002</v>
      </c>
      <c r="AF14" s="40">
        <v>23133.99</v>
      </c>
      <c r="AG14" s="40">
        <v>105195.76</v>
      </c>
    </row>
    <row r="15" spans="1:33" ht="12.75" customHeight="1">
      <c r="A15" s="187" t="s">
        <v>23</v>
      </c>
      <c r="B15" s="188"/>
      <c r="C15" s="189"/>
      <c r="D15" s="52">
        <f t="shared" si="5"/>
        <v>7623152</v>
      </c>
      <c r="E15" s="85">
        <f>I15+M15+Z15</f>
        <v>749880.03</v>
      </c>
      <c r="F15" s="17">
        <f t="shared" si="1"/>
        <v>9.836876268504158</v>
      </c>
      <c r="G15" s="52">
        <v>909290</v>
      </c>
      <c r="H15" s="142">
        <v>135455.48</v>
      </c>
      <c r="I15" s="145">
        <f>Лист2!E13</f>
        <v>120722.03000000001</v>
      </c>
      <c r="J15" s="42">
        <f t="shared" si="6"/>
        <v>89.12303141962215</v>
      </c>
      <c r="K15" s="42">
        <f t="shared" si="7"/>
        <v>13.276515743052272</v>
      </c>
      <c r="L15" s="52">
        <v>6693862</v>
      </c>
      <c r="M15" s="79">
        <v>623158</v>
      </c>
      <c r="N15" s="17">
        <f t="shared" si="2"/>
        <v>9.309394188287717</v>
      </c>
      <c r="O15" s="52">
        <v>3079100</v>
      </c>
      <c r="P15" s="52">
        <v>513170</v>
      </c>
      <c r="Q15" s="17">
        <f t="shared" si="3"/>
        <v>16.66623363969991</v>
      </c>
      <c r="R15" s="52"/>
      <c r="S15" s="52"/>
      <c r="T15" s="17"/>
      <c r="U15" s="87">
        <v>20000</v>
      </c>
      <c r="V15" s="87"/>
      <c r="W15" s="17">
        <f t="shared" si="8"/>
        <v>0</v>
      </c>
      <c r="X15" s="17"/>
      <c r="Y15" s="42"/>
      <c r="Z15" s="87">
        <v>6000</v>
      </c>
      <c r="AA15" s="92">
        <v>7623152</v>
      </c>
      <c r="AB15" s="61">
        <v>804933.06</v>
      </c>
      <c r="AC15" s="39">
        <f t="shared" si="9"/>
        <v>10.5590582478219</v>
      </c>
      <c r="AD15" s="40">
        <f t="shared" si="4"/>
        <v>0</v>
      </c>
      <c r="AE15" s="23">
        <f t="shared" si="10"/>
        <v>-55053.03000000003</v>
      </c>
      <c r="AF15" s="40">
        <v>185975.98</v>
      </c>
      <c r="AG15" s="40">
        <v>130922.95</v>
      </c>
    </row>
    <row r="16" spans="1:33" ht="13.5" customHeight="1">
      <c r="A16" s="187" t="s">
        <v>24</v>
      </c>
      <c r="B16" s="188"/>
      <c r="C16" s="189"/>
      <c r="D16" s="52">
        <f t="shared" si="5"/>
        <v>3144238</v>
      </c>
      <c r="E16" s="85">
        <f>I16+M16+V16+Z16</f>
        <v>436722.91</v>
      </c>
      <c r="F16" s="17">
        <f t="shared" si="1"/>
        <v>13.889626357801157</v>
      </c>
      <c r="G16" s="52">
        <v>533163</v>
      </c>
      <c r="H16" s="142">
        <v>62056.64</v>
      </c>
      <c r="I16" s="145">
        <f>Лист2!E14</f>
        <v>40524.909999999996</v>
      </c>
      <c r="J16" s="42">
        <f t="shared" si="6"/>
        <v>65.3031005223615</v>
      </c>
      <c r="K16" s="42">
        <f t="shared" si="7"/>
        <v>7.600848145876589</v>
      </c>
      <c r="L16" s="52">
        <v>2545075</v>
      </c>
      <c r="M16" s="79">
        <v>390198</v>
      </c>
      <c r="N16" s="17">
        <f>M16/L16*100</f>
        <v>15.331493178000649</v>
      </c>
      <c r="O16" s="52">
        <v>1681300</v>
      </c>
      <c r="P16" s="52">
        <v>280210</v>
      </c>
      <c r="Q16" s="17">
        <f>P16/O16*100</f>
        <v>16.666270148099684</v>
      </c>
      <c r="R16" s="52"/>
      <c r="S16" s="52"/>
      <c r="T16" s="17"/>
      <c r="U16" s="87">
        <v>66000</v>
      </c>
      <c r="V16" s="87"/>
      <c r="W16" s="17">
        <f t="shared" si="8"/>
        <v>0</v>
      </c>
      <c r="X16" s="17"/>
      <c r="Y16" s="17"/>
      <c r="Z16" s="87">
        <v>6000</v>
      </c>
      <c r="AA16" s="92">
        <v>3144238</v>
      </c>
      <c r="AB16" s="61">
        <v>295162.83</v>
      </c>
      <c r="AC16" s="39">
        <f t="shared" si="9"/>
        <v>9.387420099877936</v>
      </c>
      <c r="AD16" s="40">
        <f t="shared" si="4"/>
        <v>0</v>
      </c>
      <c r="AE16" s="23">
        <f t="shared" si="10"/>
        <v>141560.07999999996</v>
      </c>
      <c r="AF16" s="40">
        <v>288549.47</v>
      </c>
      <c r="AG16" s="40">
        <v>430109.55</v>
      </c>
    </row>
    <row r="17" spans="1:33" ht="12.75" customHeight="1">
      <c r="A17" s="187" t="s">
        <v>25</v>
      </c>
      <c r="B17" s="188"/>
      <c r="C17" s="189"/>
      <c r="D17" s="52">
        <f t="shared" si="5"/>
        <v>5417219</v>
      </c>
      <c r="E17" s="85">
        <f>I17+M17+Z17</f>
        <v>571908.93</v>
      </c>
      <c r="F17" s="17">
        <f t="shared" si="1"/>
        <v>10.55724219382676</v>
      </c>
      <c r="G17" s="52">
        <v>984689</v>
      </c>
      <c r="H17" s="142">
        <v>60656.49</v>
      </c>
      <c r="I17" s="145">
        <f>Лист2!E15</f>
        <v>57264.93</v>
      </c>
      <c r="J17" s="42">
        <f t="shared" si="6"/>
        <v>94.40857853792727</v>
      </c>
      <c r="K17" s="42">
        <f t="shared" si="7"/>
        <v>5.815534651042106</v>
      </c>
      <c r="L17" s="52">
        <v>4357530</v>
      </c>
      <c r="M17" s="79">
        <v>500844</v>
      </c>
      <c r="N17" s="17">
        <f t="shared" si="2"/>
        <v>11.493759079111332</v>
      </c>
      <c r="O17" s="52">
        <v>2345200</v>
      </c>
      <c r="P17" s="52">
        <v>390856</v>
      </c>
      <c r="Q17" s="17">
        <f t="shared" si="3"/>
        <v>16.666211836943546</v>
      </c>
      <c r="R17" s="52"/>
      <c r="S17" s="52"/>
      <c r="T17" s="17"/>
      <c r="U17" s="87">
        <v>75000</v>
      </c>
      <c r="V17" s="87"/>
      <c r="W17" s="17">
        <f t="shared" si="8"/>
        <v>0</v>
      </c>
      <c r="X17" s="17"/>
      <c r="Y17" s="17"/>
      <c r="Z17" s="87">
        <v>13800</v>
      </c>
      <c r="AA17" s="92">
        <v>5417219</v>
      </c>
      <c r="AB17" s="61">
        <v>455536.45</v>
      </c>
      <c r="AC17" s="39">
        <f t="shared" si="9"/>
        <v>8.409046228332286</v>
      </c>
      <c r="AD17" s="40">
        <f t="shared" si="4"/>
        <v>0</v>
      </c>
      <c r="AE17" s="23">
        <f t="shared" si="10"/>
        <v>116372.48000000004</v>
      </c>
      <c r="AF17" s="40">
        <v>88149.55</v>
      </c>
      <c r="AG17" s="40">
        <v>204522.03</v>
      </c>
    </row>
    <row r="18" spans="1:33" ht="12.75" customHeight="1">
      <c r="A18" s="187" t="s">
        <v>26</v>
      </c>
      <c r="B18" s="188"/>
      <c r="C18" s="189"/>
      <c r="D18" s="52">
        <f t="shared" si="5"/>
        <v>2415783</v>
      </c>
      <c r="E18" s="85">
        <f t="shared" si="0"/>
        <v>370887.67</v>
      </c>
      <c r="F18" s="17">
        <f t="shared" si="1"/>
        <v>15.352689790432336</v>
      </c>
      <c r="G18" s="52">
        <v>687984</v>
      </c>
      <c r="H18" s="142">
        <v>53458.43</v>
      </c>
      <c r="I18" s="145">
        <f>Лист2!E16</f>
        <v>106517.67</v>
      </c>
      <c r="J18" s="42">
        <f t="shared" si="6"/>
        <v>199.2532702512962</v>
      </c>
      <c r="K18" s="42">
        <f t="shared" si="7"/>
        <v>15.482579536733413</v>
      </c>
      <c r="L18" s="52">
        <v>1692799</v>
      </c>
      <c r="M18" s="79">
        <v>264370</v>
      </c>
      <c r="N18" s="17">
        <f t="shared" si="2"/>
        <v>15.617329641617228</v>
      </c>
      <c r="O18" s="52">
        <v>1256300</v>
      </c>
      <c r="P18" s="52">
        <v>209378</v>
      </c>
      <c r="Q18" s="17">
        <f t="shared" si="3"/>
        <v>16.666242139616333</v>
      </c>
      <c r="R18" s="52"/>
      <c r="S18" s="52"/>
      <c r="T18" s="17"/>
      <c r="U18" s="87">
        <v>35000</v>
      </c>
      <c r="V18" s="87"/>
      <c r="W18" s="17">
        <f t="shared" si="8"/>
        <v>0</v>
      </c>
      <c r="X18" s="17"/>
      <c r="Y18" s="17"/>
      <c r="Z18" s="89"/>
      <c r="AA18" s="92">
        <v>2415783</v>
      </c>
      <c r="AB18" s="61">
        <v>347680.5</v>
      </c>
      <c r="AC18" s="39">
        <f t="shared" si="9"/>
        <v>14.392041834883349</v>
      </c>
      <c r="AD18" s="40">
        <f t="shared" si="4"/>
        <v>0</v>
      </c>
      <c r="AE18" s="23">
        <f t="shared" si="10"/>
        <v>23207.169999999984</v>
      </c>
      <c r="AF18" s="40">
        <v>79142.44</v>
      </c>
      <c r="AG18" s="40">
        <v>102349.61</v>
      </c>
    </row>
    <row r="19" spans="1:33" ht="12.75" customHeight="1">
      <c r="A19" s="187" t="s">
        <v>27</v>
      </c>
      <c r="B19" s="188"/>
      <c r="C19" s="189"/>
      <c r="D19" s="52">
        <f t="shared" si="5"/>
        <v>16144552</v>
      </c>
      <c r="E19" s="85">
        <f t="shared" si="0"/>
        <v>1031805.2499999999</v>
      </c>
      <c r="F19" s="17">
        <f t="shared" si="1"/>
        <v>6.391042935102813</v>
      </c>
      <c r="G19" s="52">
        <v>5823422</v>
      </c>
      <c r="H19" s="142">
        <v>729558.58</v>
      </c>
      <c r="I19" s="145">
        <f>Лист2!E17</f>
        <v>587491.2499999999</v>
      </c>
      <c r="J19" s="42">
        <f t="shared" si="6"/>
        <v>80.5269468560016</v>
      </c>
      <c r="K19" s="42">
        <f t="shared" si="7"/>
        <v>10.088419661154555</v>
      </c>
      <c r="L19" s="52">
        <v>10291130</v>
      </c>
      <c r="M19" s="79">
        <v>433114</v>
      </c>
      <c r="N19" s="17">
        <f t="shared" si="2"/>
        <v>4.208614603061083</v>
      </c>
      <c r="O19" s="52">
        <v>1938800</v>
      </c>
      <c r="P19" s="52">
        <v>323126</v>
      </c>
      <c r="Q19" s="17">
        <f t="shared" si="3"/>
        <v>16.666288425830412</v>
      </c>
      <c r="R19" s="52"/>
      <c r="S19" s="52"/>
      <c r="T19" s="17"/>
      <c r="U19" s="87">
        <v>30000</v>
      </c>
      <c r="V19" s="87">
        <v>11200</v>
      </c>
      <c r="W19" s="17">
        <f t="shared" si="8"/>
        <v>37.333333333333336</v>
      </c>
      <c r="X19" s="17"/>
      <c r="Y19" s="17"/>
      <c r="Z19" s="89"/>
      <c r="AA19" s="92">
        <v>16144552</v>
      </c>
      <c r="AB19" s="61">
        <v>934762.94</v>
      </c>
      <c r="AC19" s="39">
        <f t="shared" si="9"/>
        <v>5.789958990500325</v>
      </c>
      <c r="AD19" s="40">
        <f t="shared" si="4"/>
        <v>0</v>
      </c>
      <c r="AE19" s="23">
        <f t="shared" si="10"/>
        <v>97042.30999999994</v>
      </c>
      <c r="AF19" s="40">
        <v>2009111.8</v>
      </c>
      <c r="AG19" s="40">
        <v>2106154.11</v>
      </c>
    </row>
    <row r="20" spans="1:33" ht="12.75" customHeight="1">
      <c r="A20" s="187" t="s">
        <v>28</v>
      </c>
      <c r="B20" s="188"/>
      <c r="C20" s="189"/>
      <c r="D20" s="52">
        <f t="shared" si="5"/>
        <v>6677278</v>
      </c>
      <c r="E20" s="85">
        <f t="shared" si="0"/>
        <v>900577.14</v>
      </c>
      <c r="F20" s="17">
        <f t="shared" si="1"/>
        <v>13.487189540408531</v>
      </c>
      <c r="G20" s="52">
        <v>1566600</v>
      </c>
      <c r="H20" s="142">
        <v>127587.55</v>
      </c>
      <c r="I20" s="145">
        <f>Лист2!E18</f>
        <v>176771.14</v>
      </c>
      <c r="J20" s="42">
        <f t="shared" si="6"/>
        <v>138.5488944650164</v>
      </c>
      <c r="K20" s="42">
        <f t="shared" si="7"/>
        <v>11.283744414655944</v>
      </c>
      <c r="L20" s="52">
        <v>5090678</v>
      </c>
      <c r="M20" s="79">
        <v>686956</v>
      </c>
      <c r="N20" s="17">
        <f t="shared" si="2"/>
        <v>13.494391120396928</v>
      </c>
      <c r="O20" s="52">
        <v>3461900</v>
      </c>
      <c r="P20" s="79">
        <v>576968</v>
      </c>
      <c r="Q20" s="17">
        <f t="shared" si="3"/>
        <v>16.666223749963894</v>
      </c>
      <c r="R20" s="52"/>
      <c r="S20" s="52"/>
      <c r="T20" s="17"/>
      <c r="U20" s="87">
        <v>20000</v>
      </c>
      <c r="V20" s="87">
        <v>36850</v>
      </c>
      <c r="W20" s="17">
        <f t="shared" si="8"/>
        <v>184.25</v>
      </c>
      <c r="X20" s="17"/>
      <c r="Y20" s="17"/>
      <c r="Z20" s="89"/>
      <c r="AA20" s="92">
        <v>6677278</v>
      </c>
      <c r="AB20" s="61">
        <v>756482.94</v>
      </c>
      <c r="AC20" s="39">
        <f t="shared" si="9"/>
        <v>11.329211394223814</v>
      </c>
      <c r="AD20" s="40">
        <f t="shared" si="4"/>
        <v>0</v>
      </c>
      <c r="AE20" s="23">
        <f t="shared" si="10"/>
        <v>144094.20000000007</v>
      </c>
      <c r="AF20" s="40">
        <v>456077.54</v>
      </c>
      <c r="AG20" s="40">
        <v>600171.74</v>
      </c>
    </row>
    <row r="21" spans="1:33" ht="12.75" customHeight="1">
      <c r="A21" s="187" t="s">
        <v>43</v>
      </c>
      <c r="B21" s="188"/>
      <c r="C21" s="189"/>
      <c r="D21" s="84">
        <f>G21+L21+U21</f>
        <v>53980728</v>
      </c>
      <c r="E21" s="90">
        <f>E12+E13+E14+E15+E16+E17+E18+E19+E20</f>
        <v>5534226.649999999</v>
      </c>
      <c r="F21" s="17">
        <f>E21/D21*100</f>
        <v>10.252226776193162</v>
      </c>
      <c r="G21" s="53">
        <f>SUM(G12:G20)</f>
        <v>12642228</v>
      </c>
      <c r="H21" s="143">
        <f>H12+H13+H14+H15+H16+H17+H18+H19+H20</f>
        <v>1334077.49</v>
      </c>
      <c r="I21" s="146">
        <f>SUM(I12:I20)</f>
        <v>1277359.65</v>
      </c>
      <c r="J21" s="43">
        <f t="shared" si="6"/>
        <v>95.74853481711921</v>
      </c>
      <c r="K21" s="43">
        <f t="shared" si="7"/>
        <v>10.103912459101354</v>
      </c>
      <c r="L21" s="53">
        <f>SUM(L12:L20)</f>
        <v>40907500</v>
      </c>
      <c r="M21" s="53">
        <f>SUM(M12:M20)</f>
        <v>4181817</v>
      </c>
      <c r="N21" s="17">
        <f>M21/L21*100</f>
        <v>10.222616879545315</v>
      </c>
      <c r="O21" s="53">
        <f>SUM(O12:O20)</f>
        <v>19812000</v>
      </c>
      <c r="P21" s="118">
        <f>SUM(P12:P20)</f>
        <v>3301917</v>
      </c>
      <c r="Q21" s="17">
        <f>P21/O21*100</f>
        <v>16.666247728649303</v>
      </c>
      <c r="R21" s="53"/>
      <c r="S21" s="118"/>
      <c r="T21" s="17"/>
      <c r="U21" s="89">
        <f>SUM(U12:U20)</f>
        <v>431000</v>
      </c>
      <c r="V21" s="89">
        <f>SUM(V12:V20)</f>
        <v>48050</v>
      </c>
      <c r="W21" s="17">
        <f>V21/U21*100</f>
        <v>11.148491879350347</v>
      </c>
      <c r="X21" s="17"/>
      <c r="Y21" s="17"/>
      <c r="Z21" s="89">
        <f>Z14+Z15+Z17</f>
        <v>21000</v>
      </c>
      <c r="AA21" s="93">
        <f>AA12+AA13+AA14+AA15+AA16+AA17+AA18+AA19+AA20</f>
        <v>53980728</v>
      </c>
      <c r="AB21" s="60">
        <f>SUM(AB12:AB20)</f>
        <v>4649476.96</v>
      </c>
      <c r="AC21" s="39">
        <f t="shared" si="9"/>
        <v>8.613216479777746</v>
      </c>
      <c r="AD21" s="41">
        <f t="shared" si="4"/>
        <v>0</v>
      </c>
      <c r="AE21" s="24">
        <f t="shared" si="10"/>
        <v>884749.6899999995</v>
      </c>
      <c r="AF21" s="41">
        <f>SUM(AF12:AF20)</f>
        <v>3291547.89</v>
      </c>
      <c r="AG21" s="41">
        <f>SUM(AG12:AG20)</f>
        <v>4176297.58</v>
      </c>
    </row>
    <row r="22" spans="1:33" ht="15" customHeight="1">
      <c r="A22" s="187" t="s">
        <v>29</v>
      </c>
      <c r="B22" s="188"/>
      <c r="C22" s="189"/>
      <c r="D22" s="85">
        <f>G22+L22+X22</f>
        <v>239402180</v>
      </c>
      <c r="E22" s="85">
        <f>I22+M22+Y22+Z22</f>
        <v>33151099.26</v>
      </c>
      <c r="F22" s="42">
        <f>E22/D22*100</f>
        <v>13.847450871165837</v>
      </c>
      <c r="G22" s="79">
        <v>49694080</v>
      </c>
      <c r="H22" s="142">
        <v>5750550.33</v>
      </c>
      <c r="I22" s="85">
        <f>I45</f>
        <v>6291793.709999999</v>
      </c>
      <c r="J22" s="42">
        <f t="shared" si="6"/>
        <v>109.41202752676367</v>
      </c>
      <c r="K22" s="42">
        <f t="shared" si="7"/>
        <v>12.66105280548508</v>
      </c>
      <c r="L22" s="79">
        <v>189708100</v>
      </c>
      <c r="M22" s="79">
        <v>26726530</v>
      </c>
      <c r="N22" s="42">
        <f>M22/L22*100</f>
        <v>14.088238720434182</v>
      </c>
      <c r="O22" s="79">
        <v>18681600</v>
      </c>
      <c r="P22" s="119">
        <v>3113600</v>
      </c>
      <c r="Q22" s="42">
        <f>P22/O22*100</f>
        <v>16.666666666666664</v>
      </c>
      <c r="R22" s="79"/>
      <c r="S22" s="119"/>
      <c r="T22" s="42"/>
      <c r="U22" s="42"/>
      <c r="V22" s="42"/>
      <c r="W22" s="17"/>
      <c r="X22" s="59"/>
      <c r="Y22" s="59">
        <v>-314800.84</v>
      </c>
      <c r="Z22" s="59">
        <v>447576.39</v>
      </c>
      <c r="AA22" s="94">
        <v>240252140</v>
      </c>
      <c r="AB22" s="61">
        <v>34654721.1</v>
      </c>
      <c r="AC22" s="80">
        <f t="shared" si="9"/>
        <v>14.424313181976236</v>
      </c>
      <c r="AD22" s="40">
        <f t="shared" si="4"/>
        <v>-849960</v>
      </c>
      <c r="AE22" s="23">
        <f t="shared" si="10"/>
        <v>-1503621.8399999999</v>
      </c>
      <c r="AF22" s="40">
        <v>4009726.18</v>
      </c>
      <c r="AG22" s="40">
        <v>2506104.34</v>
      </c>
    </row>
    <row r="23" spans="1:33" ht="26.25" customHeight="1">
      <c r="A23" s="193" t="s">
        <v>30</v>
      </c>
      <c r="B23" s="194"/>
      <c r="C23" s="195"/>
      <c r="D23" s="91">
        <f>G23+L23+U23+X23</f>
        <v>252475408</v>
      </c>
      <c r="E23" s="90">
        <f>I23+M23+V23+Y23</f>
        <v>34028932.519999996</v>
      </c>
      <c r="F23" s="17">
        <f>E23/D23*100</f>
        <v>13.478117647006632</v>
      </c>
      <c r="G23" s="53">
        <f>G21+G22</f>
        <v>62336308</v>
      </c>
      <c r="H23" s="143">
        <f>SUM(H21:H22)</f>
        <v>7084627.82</v>
      </c>
      <c r="I23" s="90">
        <f>SUM(I21:I22)</f>
        <v>7569153.359999999</v>
      </c>
      <c r="J23" s="43">
        <f t="shared" si="6"/>
        <v>106.8391107099822</v>
      </c>
      <c r="K23" s="43">
        <f t="shared" si="7"/>
        <v>12.142447319786728</v>
      </c>
      <c r="L23" s="53">
        <f>L22</f>
        <v>189708100</v>
      </c>
      <c r="M23" s="83">
        <f>M22</f>
        <v>26726530</v>
      </c>
      <c r="N23" s="17">
        <f>M23/L23*100</f>
        <v>14.088238720434182</v>
      </c>
      <c r="O23" s="53">
        <f>O22</f>
        <v>18681600</v>
      </c>
      <c r="P23" s="120">
        <f>P22</f>
        <v>3113600</v>
      </c>
      <c r="Q23" s="17">
        <f>P23/O23*100</f>
        <v>16.666666666666664</v>
      </c>
      <c r="R23" s="53"/>
      <c r="S23" s="120"/>
      <c r="T23" s="17"/>
      <c r="U23" s="89">
        <f>U21</f>
        <v>431000</v>
      </c>
      <c r="V23" s="89">
        <f>V21+V22</f>
        <v>48050</v>
      </c>
      <c r="W23" s="17">
        <f>V23/U23*100</f>
        <v>11.148491879350347</v>
      </c>
      <c r="X23" s="51">
        <f>X22</f>
        <v>0</v>
      </c>
      <c r="Y23" s="51">
        <f>Y22</f>
        <v>-314800.84</v>
      </c>
      <c r="Z23" s="51">
        <f>Z21+Z22</f>
        <v>468576.39</v>
      </c>
      <c r="AA23" s="95">
        <f>AA21+AA22-L21</f>
        <v>253325368</v>
      </c>
      <c r="AB23" s="60">
        <f>AB21+AB22-M21</f>
        <v>35122381.06</v>
      </c>
      <c r="AC23" s="39">
        <f t="shared" si="9"/>
        <v>13.864533716970659</v>
      </c>
      <c r="AD23" s="41">
        <f t="shared" si="4"/>
        <v>-849960</v>
      </c>
      <c r="AE23" s="24">
        <f t="shared" si="10"/>
        <v>-1093448.5400000066</v>
      </c>
      <c r="AF23" s="41">
        <f>SUM(AF21:AF22)</f>
        <v>7301274.07</v>
      </c>
      <c r="AG23" s="41">
        <f>SUM(AG21:AG22)</f>
        <v>6682401.92</v>
      </c>
    </row>
    <row r="24" spans="1:33" ht="18" customHeight="1">
      <c r="A24" s="101"/>
      <c r="B24" s="101"/>
      <c r="C24" s="101"/>
      <c r="D24" s="102"/>
      <c r="E24" s="103"/>
      <c r="F24" s="104"/>
      <c r="G24" s="105"/>
      <c r="H24" s="106"/>
      <c r="I24" s="103"/>
      <c r="J24" s="107"/>
      <c r="K24" s="108"/>
      <c r="L24" s="109"/>
      <c r="M24" s="110"/>
      <c r="N24" s="104"/>
      <c r="O24" s="109"/>
      <c r="P24" s="111"/>
      <c r="Q24" s="104"/>
      <c r="R24" s="109"/>
      <c r="S24" s="111"/>
      <c r="T24" s="104"/>
      <c r="U24" s="112"/>
      <c r="V24" s="112"/>
      <c r="W24" s="104"/>
      <c r="X24" s="103"/>
      <c r="Y24" s="103"/>
      <c r="Z24" s="103"/>
      <c r="AA24" s="113"/>
      <c r="AB24" s="114"/>
      <c r="AC24" s="115"/>
      <c r="AD24" s="116"/>
      <c r="AE24" s="117"/>
      <c r="AF24" s="116"/>
      <c r="AG24" s="116"/>
    </row>
    <row r="25" spans="1:33" ht="15.75" customHeight="1">
      <c r="A25" s="13"/>
      <c r="B25" s="13"/>
      <c r="C25" s="13"/>
      <c r="D25" s="44" t="s">
        <v>64</v>
      </c>
      <c r="E25" s="44"/>
      <c r="F25" s="44"/>
      <c r="G25" s="44"/>
      <c r="H25" s="16"/>
      <c r="I25" s="16"/>
      <c r="J25" s="18"/>
      <c r="K25" s="18"/>
      <c r="L25" s="14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"/>
    </row>
    <row r="26" spans="1:11" ht="12.75">
      <c r="A26" s="203" t="s">
        <v>34</v>
      </c>
      <c r="B26" s="204"/>
      <c r="C26" s="204"/>
      <c r="D26" s="204"/>
      <c r="E26" s="204"/>
      <c r="F26" s="205"/>
      <c r="G26" s="54">
        <v>36383600</v>
      </c>
      <c r="H26" s="23">
        <v>3935451.81</v>
      </c>
      <c r="I26" s="23">
        <v>4071994.98</v>
      </c>
      <c r="J26" s="56">
        <f>I26/H26*100</f>
        <v>103.46956783089156</v>
      </c>
      <c r="K26" s="56">
        <f>I26/G26*100</f>
        <v>11.191841873811278</v>
      </c>
    </row>
    <row r="27" spans="1:11" ht="23.25" customHeight="1">
      <c r="A27" s="190" t="s">
        <v>79</v>
      </c>
      <c r="B27" s="191"/>
      <c r="C27" s="191"/>
      <c r="D27" s="191"/>
      <c r="E27" s="191"/>
      <c r="F27" s="192"/>
      <c r="G27" s="54">
        <v>22900</v>
      </c>
      <c r="H27" s="23">
        <v>0</v>
      </c>
      <c r="I27" s="23">
        <v>17283</v>
      </c>
      <c r="J27" s="56">
        <v>0</v>
      </c>
      <c r="K27" s="56">
        <f>I27/G27*100</f>
        <v>75.47161572052403</v>
      </c>
    </row>
    <row r="28" spans="1:11" ht="12.75">
      <c r="A28" s="203" t="s">
        <v>35</v>
      </c>
      <c r="B28" s="204"/>
      <c r="C28" s="204"/>
      <c r="D28" s="204"/>
      <c r="E28" s="204"/>
      <c r="F28" s="205"/>
      <c r="G28" s="54">
        <v>7749200</v>
      </c>
      <c r="H28" s="23">
        <v>1539541.06</v>
      </c>
      <c r="I28" s="23">
        <v>1533874.02</v>
      </c>
      <c r="J28" s="56">
        <f>I28/H28*100</f>
        <v>99.63190069123587</v>
      </c>
      <c r="K28" s="56">
        <f aca="true" t="shared" si="11" ref="K28:K45">I28/G28*100</f>
        <v>19.793966086821865</v>
      </c>
    </row>
    <row r="29" spans="1:11" ht="12.75">
      <c r="A29" s="203" t="s">
        <v>13</v>
      </c>
      <c r="B29" s="204"/>
      <c r="C29" s="204"/>
      <c r="D29" s="204"/>
      <c r="E29" s="204"/>
      <c r="F29" s="205"/>
      <c r="G29" s="54">
        <v>767200</v>
      </c>
      <c r="H29" s="23">
        <v>17869.29</v>
      </c>
      <c r="I29" s="23">
        <v>10718.76</v>
      </c>
      <c r="J29" s="56">
        <f>I29/H29*100</f>
        <v>59.98425231220714</v>
      </c>
      <c r="K29" s="56">
        <f t="shared" si="11"/>
        <v>1.3971272158498436</v>
      </c>
    </row>
    <row r="30" spans="1:11" ht="12.75">
      <c r="A30" s="176" t="s">
        <v>36</v>
      </c>
      <c r="B30" s="177"/>
      <c r="C30" s="177"/>
      <c r="D30" s="177"/>
      <c r="E30" s="177"/>
      <c r="F30" s="178"/>
      <c r="G30" s="54">
        <v>250000</v>
      </c>
      <c r="H30" s="23">
        <v>0</v>
      </c>
      <c r="I30" s="23"/>
      <c r="J30" s="56">
        <v>0</v>
      </c>
      <c r="K30" s="56">
        <f t="shared" si="11"/>
        <v>0</v>
      </c>
    </row>
    <row r="31" spans="1:11" ht="12.75">
      <c r="A31" s="176" t="s">
        <v>37</v>
      </c>
      <c r="B31" s="177"/>
      <c r="C31" s="177"/>
      <c r="D31" s="177"/>
      <c r="E31" s="177"/>
      <c r="F31" s="178"/>
      <c r="G31" s="54">
        <v>661300</v>
      </c>
      <c r="H31" s="23">
        <v>66823.03</v>
      </c>
      <c r="I31" s="23">
        <v>105000.93</v>
      </c>
      <c r="J31" s="56">
        <f>I31/H31*100</f>
        <v>157.1328477622161</v>
      </c>
      <c r="K31" s="56">
        <f t="shared" si="11"/>
        <v>15.877957054287009</v>
      </c>
    </row>
    <row r="32" spans="1:11" ht="12.75">
      <c r="A32" s="176" t="s">
        <v>41</v>
      </c>
      <c r="B32" s="185"/>
      <c r="C32" s="185"/>
      <c r="D32" s="185"/>
      <c r="E32" s="185"/>
      <c r="F32" s="186"/>
      <c r="G32" s="54">
        <v>0</v>
      </c>
      <c r="H32" s="23">
        <v>-8.48</v>
      </c>
      <c r="I32" s="23">
        <v>5531.2</v>
      </c>
      <c r="J32" s="56">
        <v>0</v>
      </c>
      <c r="K32" s="56">
        <v>0</v>
      </c>
    </row>
    <row r="33" spans="1:11" ht="12.75">
      <c r="A33" s="176" t="s">
        <v>48</v>
      </c>
      <c r="B33" s="177"/>
      <c r="C33" s="177"/>
      <c r="D33" s="177"/>
      <c r="E33" s="177"/>
      <c r="F33" s="178"/>
      <c r="G33" s="54">
        <v>1020780</v>
      </c>
      <c r="H33" s="23">
        <v>49810.32</v>
      </c>
      <c r="I33" s="23">
        <v>157790.92</v>
      </c>
      <c r="J33" s="56">
        <f>I33/H33*100</f>
        <v>316.78359022788857</v>
      </c>
      <c r="K33" s="56">
        <f t="shared" si="11"/>
        <v>15.457877309508417</v>
      </c>
    </row>
    <row r="34" spans="1:11" ht="12.75">
      <c r="A34" s="176" t="s">
        <v>47</v>
      </c>
      <c r="B34" s="177"/>
      <c r="C34" s="177"/>
      <c r="D34" s="177"/>
      <c r="E34" s="177"/>
      <c r="F34" s="178"/>
      <c r="G34" s="54">
        <v>176400</v>
      </c>
      <c r="H34" s="23">
        <v>2113.3</v>
      </c>
      <c r="I34" s="23">
        <v>3439.85</v>
      </c>
      <c r="J34" s="56">
        <f>I34/H34*100</f>
        <v>162.77149481853024</v>
      </c>
      <c r="K34" s="56">
        <f t="shared" si="11"/>
        <v>1.950028344671202</v>
      </c>
    </row>
    <row r="35" spans="1:11" ht="22.5" customHeight="1">
      <c r="A35" s="182" t="s">
        <v>61</v>
      </c>
      <c r="B35" s="198"/>
      <c r="C35" s="198"/>
      <c r="D35" s="198"/>
      <c r="E35" s="198"/>
      <c r="F35" s="199"/>
      <c r="G35" s="54">
        <v>50000</v>
      </c>
      <c r="H35" s="81">
        <v>0</v>
      </c>
      <c r="I35" s="23"/>
      <c r="J35" s="56">
        <v>0</v>
      </c>
      <c r="K35" s="56">
        <f>I35/G35*100</f>
        <v>0</v>
      </c>
    </row>
    <row r="36" spans="1:11" ht="12.75">
      <c r="A36" s="176" t="s">
        <v>38</v>
      </c>
      <c r="B36" s="177"/>
      <c r="C36" s="177"/>
      <c r="D36" s="177"/>
      <c r="E36" s="177"/>
      <c r="F36" s="178"/>
      <c r="G36" s="54">
        <v>422100</v>
      </c>
      <c r="H36" s="23">
        <v>0</v>
      </c>
      <c r="I36" s="23">
        <v>108517.95</v>
      </c>
      <c r="J36" s="56">
        <v>0</v>
      </c>
      <c r="K36" s="56">
        <f t="shared" si="11"/>
        <v>25.7090618336887</v>
      </c>
    </row>
    <row r="37" spans="1:11" ht="12.75">
      <c r="A37" s="176" t="s">
        <v>53</v>
      </c>
      <c r="B37" s="185"/>
      <c r="C37" s="185"/>
      <c r="D37" s="185"/>
      <c r="E37" s="185"/>
      <c r="F37" s="186"/>
      <c r="G37" s="54">
        <v>0</v>
      </c>
      <c r="H37" s="23">
        <v>0</v>
      </c>
      <c r="I37" s="23"/>
      <c r="J37" s="56">
        <v>0</v>
      </c>
      <c r="K37" s="56">
        <v>0</v>
      </c>
    </row>
    <row r="38" spans="1:11" ht="23.25" customHeight="1">
      <c r="A38" s="200" t="s">
        <v>77</v>
      </c>
      <c r="B38" s="201"/>
      <c r="C38" s="201"/>
      <c r="D38" s="201"/>
      <c r="E38" s="201"/>
      <c r="F38" s="202"/>
      <c r="G38" s="54">
        <v>25000</v>
      </c>
      <c r="H38" s="23">
        <v>0</v>
      </c>
      <c r="I38" s="23"/>
      <c r="J38" s="56">
        <v>0</v>
      </c>
      <c r="K38" s="56">
        <f>I38/G38*100</f>
        <v>0</v>
      </c>
    </row>
    <row r="39" spans="1:11" ht="24" customHeight="1">
      <c r="A39" s="182" t="s">
        <v>66</v>
      </c>
      <c r="B39" s="198"/>
      <c r="C39" s="198"/>
      <c r="D39" s="198"/>
      <c r="E39" s="198"/>
      <c r="F39" s="199"/>
      <c r="G39" s="54">
        <v>30000</v>
      </c>
      <c r="H39" s="23">
        <v>0</v>
      </c>
      <c r="I39" s="23"/>
      <c r="J39" s="56">
        <v>0</v>
      </c>
      <c r="K39" s="56">
        <f>I39/G39*100</f>
        <v>0</v>
      </c>
    </row>
    <row r="40" spans="1:11" ht="12.75">
      <c r="A40" s="176" t="s">
        <v>39</v>
      </c>
      <c r="B40" s="177"/>
      <c r="C40" s="177"/>
      <c r="D40" s="177"/>
      <c r="E40" s="177"/>
      <c r="F40" s="178"/>
      <c r="G40" s="54">
        <v>905500</v>
      </c>
      <c r="H40" s="23">
        <v>0</v>
      </c>
      <c r="I40" s="23">
        <v>54000</v>
      </c>
      <c r="J40" s="56">
        <v>0</v>
      </c>
      <c r="K40" s="56">
        <f>I40/G40*100</f>
        <v>5.963556046383213</v>
      </c>
    </row>
    <row r="41" spans="1:11" ht="12.75">
      <c r="A41" s="176" t="s">
        <v>49</v>
      </c>
      <c r="B41" s="177"/>
      <c r="C41" s="177"/>
      <c r="D41" s="177"/>
      <c r="E41" s="177"/>
      <c r="F41" s="178"/>
      <c r="G41" s="54">
        <v>50000</v>
      </c>
      <c r="H41" s="23">
        <v>0</v>
      </c>
      <c r="I41" s="23">
        <v>50718.35</v>
      </c>
      <c r="J41" s="56">
        <v>0</v>
      </c>
      <c r="K41" s="56">
        <f>I41/G41*100</f>
        <v>101.4367</v>
      </c>
    </row>
    <row r="42" spans="1:11" ht="12.75">
      <c r="A42" s="176" t="s">
        <v>40</v>
      </c>
      <c r="B42" s="177"/>
      <c r="C42" s="177"/>
      <c r="D42" s="177"/>
      <c r="E42" s="177"/>
      <c r="F42" s="178"/>
      <c r="G42" s="54">
        <v>1180100</v>
      </c>
      <c r="H42" s="23">
        <v>138950</v>
      </c>
      <c r="I42" s="23">
        <v>157923.75</v>
      </c>
      <c r="J42" s="56">
        <f>I42/H42*100</f>
        <v>113.65509175962576</v>
      </c>
      <c r="K42" s="56">
        <f t="shared" si="11"/>
        <v>13.382234556393527</v>
      </c>
    </row>
    <row r="43" spans="1:11" ht="12.75">
      <c r="A43" s="176" t="s">
        <v>54</v>
      </c>
      <c r="B43" s="177"/>
      <c r="C43" s="177"/>
      <c r="D43" s="177"/>
      <c r="E43" s="177"/>
      <c r="F43" s="178"/>
      <c r="G43" s="54"/>
      <c r="H43" s="23"/>
      <c r="I43" s="23">
        <v>15000</v>
      </c>
      <c r="J43" s="56"/>
      <c r="K43" s="56"/>
    </row>
    <row r="44" spans="1:11" ht="11.25" customHeight="1">
      <c r="A44" s="182" t="s">
        <v>74</v>
      </c>
      <c r="B44" s="183"/>
      <c r="C44" s="183"/>
      <c r="D44" s="183"/>
      <c r="E44" s="183"/>
      <c r="F44" s="184"/>
      <c r="G44" s="54"/>
      <c r="H44" s="23"/>
      <c r="I44" s="23"/>
      <c r="J44" s="56"/>
      <c r="K44" s="56"/>
    </row>
    <row r="45" spans="1:11" ht="14.25" customHeight="1">
      <c r="A45" s="179" t="s">
        <v>73</v>
      </c>
      <c r="B45" s="180"/>
      <c r="C45" s="180"/>
      <c r="D45" s="180"/>
      <c r="E45" s="180"/>
      <c r="F45" s="181"/>
      <c r="G45" s="144">
        <f>SUM(G26:G44)</f>
        <v>49694080</v>
      </c>
      <c r="H45" s="41">
        <f>SUM(H26:H44)</f>
        <v>5750550.33</v>
      </c>
      <c r="I45" s="41">
        <f>SUM(I26:I44)</f>
        <v>6291793.709999999</v>
      </c>
      <c r="J45" s="25">
        <f>I45/H45*100</f>
        <v>109.41202752676367</v>
      </c>
      <c r="K45" s="25">
        <f t="shared" si="11"/>
        <v>12.66105280548508</v>
      </c>
    </row>
  </sheetData>
  <sheetProtection/>
  <mergeCells count="51">
    <mergeCell ref="Z7:Z10"/>
    <mergeCell ref="G6:Z6"/>
    <mergeCell ref="A17:C17"/>
    <mergeCell ref="A28:F28"/>
    <mergeCell ref="A6:C11"/>
    <mergeCell ref="A26:F26"/>
    <mergeCell ref="A12:C12"/>
    <mergeCell ref="U7:W10"/>
    <mergeCell ref="G10:G11"/>
    <mergeCell ref="G7:K9"/>
    <mergeCell ref="A39:F39"/>
    <mergeCell ref="A35:F35"/>
    <mergeCell ref="A38:F38"/>
    <mergeCell ref="A22:C22"/>
    <mergeCell ref="A37:F37"/>
    <mergeCell ref="A29:F29"/>
    <mergeCell ref="A34:F34"/>
    <mergeCell ref="L7:N10"/>
    <mergeCell ref="O7:T7"/>
    <mergeCell ref="R8:T10"/>
    <mergeCell ref="A20:C20"/>
    <mergeCell ref="A13:C13"/>
    <mergeCell ref="A14:C14"/>
    <mergeCell ref="A21:C21"/>
    <mergeCell ref="A15:C15"/>
    <mergeCell ref="A30:F30"/>
    <mergeCell ref="A16:C16"/>
    <mergeCell ref="A18:C18"/>
    <mergeCell ref="A27:F27"/>
    <mergeCell ref="A23:C23"/>
    <mergeCell ref="A19:C19"/>
    <mergeCell ref="A43:F43"/>
    <mergeCell ref="A45:F45"/>
    <mergeCell ref="A31:F31"/>
    <mergeCell ref="A42:F42"/>
    <mergeCell ref="A33:F33"/>
    <mergeCell ref="A44:F44"/>
    <mergeCell ref="A41:F41"/>
    <mergeCell ref="A36:F36"/>
    <mergeCell ref="A40:F40"/>
    <mergeCell ref="A32:F32"/>
    <mergeCell ref="AD6:AE10"/>
    <mergeCell ref="AF6:AG10"/>
    <mergeCell ref="B3:AB3"/>
    <mergeCell ref="AB5:AC5"/>
    <mergeCell ref="O8:Q10"/>
    <mergeCell ref="J10:K10"/>
    <mergeCell ref="D6:F10"/>
    <mergeCell ref="H10:I10"/>
    <mergeCell ref="AA6:AC10"/>
    <mergeCell ref="X7:Y10"/>
  </mergeCells>
  <printOptions/>
  <pageMargins left="0" right="0" top="0.7874015748031497" bottom="0.3937007874015748" header="0.5118110236220472" footer="0.5118110236220472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A22"/>
  <sheetViews>
    <sheetView tabSelected="1" zoomScalePageLayoutView="0" workbookViewId="0" topLeftCell="A1">
      <pane xSplit="5" topLeftCell="U1" activePane="topRight" state="frozen"/>
      <selection pane="topLeft" activeCell="A4" sqref="A4"/>
      <selection pane="topRight" activeCell="AE19" sqref="AE19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8.75390625" style="0" customWidth="1"/>
    <col min="5" max="5" width="11.125" style="0" customWidth="1"/>
    <col min="6" max="6" width="5.75390625" style="0" customWidth="1"/>
    <col min="7" max="7" width="7.875" style="0" customWidth="1"/>
    <col min="8" max="8" width="9.75390625" style="0" customWidth="1"/>
    <col min="9" max="9" width="9.375" style="0" bestFit="1" customWidth="1"/>
    <col min="10" max="10" width="6.875" style="0" customWidth="1"/>
    <col min="11" max="11" width="6.125" style="0" customWidth="1"/>
    <col min="12" max="12" width="7.00390625" style="0" customWidth="1"/>
    <col min="13" max="13" width="9.375" style="0" bestFit="1" customWidth="1"/>
    <col min="14" max="14" width="9.75390625" style="0" customWidth="1"/>
    <col min="15" max="15" width="6.375" style="0" customWidth="1"/>
    <col min="16" max="16" width="6.125" style="0" customWidth="1"/>
    <col min="17" max="17" width="7.875" style="0" customWidth="1"/>
    <col min="18" max="18" width="8.625" style="0" customWidth="1"/>
    <col min="19" max="19" width="10.00390625" style="0" customWidth="1"/>
    <col min="20" max="20" width="7.00390625" style="0" customWidth="1"/>
    <col min="21" max="21" width="7.25390625" style="0" customWidth="1"/>
    <col min="22" max="22" width="7.875" style="0" customWidth="1"/>
    <col min="23" max="23" width="10.125" style="0" customWidth="1"/>
    <col min="24" max="24" width="10.375" style="0" customWidth="1"/>
    <col min="25" max="25" width="6.875" style="0" customWidth="1"/>
    <col min="26" max="26" width="5.875" style="0" customWidth="1"/>
    <col min="27" max="27" width="7.125" style="0" customWidth="1"/>
    <col min="28" max="29" width="7.625" style="0" customWidth="1"/>
    <col min="30" max="30" width="6.375" style="0" customWidth="1"/>
    <col min="31" max="31" width="6.875" style="0" customWidth="1"/>
    <col min="32" max="32" width="7.25390625" style="0" customWidth="1"/>
    <col min="33" max="33" width="7.75390625" style="0" customWidth="1"/>
    <col min="34" max="34" width="7.125" style="0" customWidth="1"/>
    <col min="35" max="35" width="5.875" style="0" customWidth="1"/>
    <col min="36" max="36" width="5.625" style="0" customWidth="1"/>
    <col min="37" max="37" width="5.25390625" style="0" customWidth="1"/>
    <col min="38" max="38" width="7.00390625" style="0" customWidth="1"/>
    <col min="39" max="39" width="5.125" style="0" customWidth="1"/>
    <col min="40" max="40" width="8.25390625" style="0" customWidth="1"/>
    <col min="41" max="41" width="9.375" style="0" customWidth="1"/>
    <col min="42" max="42" width="10.25390625" style="0" customWidth="1"/>
    <col min="43" max="43" width="8.25390625" style="0" customWidth="1"/>
    <col min="44" max="44" width="6.125" style="0" customWidth="1"/>
    <col min="45" max="45" width="7.00390625" style="0" customWidth="1"/>
    <col min="46" max="46" width="9.75390625" style="0" customWidth="1"/>
    <col min="47" max="47" width="9.375" style="0" customWidth="1"/>
    <col min="48" max="49" width="6.25390625" style="0" customWidth="1"/>
    <col min="50" max="50" width="7.375" style="0" customWidth="1"/>
    <col min="51" max="53" width="8.00390625" style="0" customWidth="1"/>
    <col min="54" max="54" width="6.125" style="0" customWidth="1"/>
    <col min="55" max="55" width="7.625" style="0" customWidth="1"/>
    <col min="56" max="56" width="8.75390625" style="0" customWidth="1"/>
    <col min="57" max="57" width="9.00390625" style="0" customWidth="1"/>
    <col min="58" max="58" width="6.875" style="0" customWidth="1"/>
    <col min="59" max="60" width="7.25390625" style="0" customWidth="1"/>
    <col min="61" max="62" width="6.75390625" style="0" customWidth="1"/>
    <col min="63" max="63" width="6.875" style="0" customWidth="1"/>
    <col min="64" max="64" width="6.125" style="0" customWidth="1"/>
    <col min="65" max="65" width="5.125" style="0" customWidth="1"/>
    <col min="66" max="66" width="6.625" style="0" customWidth="1"/>
    <col min="67" max="67" width="7.00390625" style="0" customWidth="1"/>
    <col min="68" max="68" width="5.875" style="0" customWidth="1"/>
    <col min="69" max="69" width="5.00390625" style="0" customWidth="1"/>
    <col min="70" max="70" width="4.875" style="0" customWidth="1"/>
    <col min="71" max="72" width="5.125" style="0" customWidth="1"/>
    <col min="73" max="73" width="5.625" style="0" customWidth="1"/>
    <col min="74" max="74" width="4.75390625" style="0" customWidth="1"/>
    <col min="75" max="75" width="4.00390625" style="0" customWidth="1"/>
    <col min="76" max="76" width="9.375" style="0" customWidth="1"/>
    <col min="77" max="77" width="5.75390625" style="0" customWidth="1"/>
    <col min="78" max="79" width="4.625" style="0" customWidth="1"/>
  </cols>
  <sheetData>
    <row r="1" ht="3" customHeight="1"/>
    <row r="2" ht="12.75" customHeight="1" hidden="1"/>
    <row r="3" spans="1:50" ht="56.25" customHeight="1">
      <c r="A3" s="255" t="s">
        <v>81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50"/>
      <c r="AT3" s="2"/>
      <c r="AU3" s="2"/>
      <c r="AV3" s="2"/>
      <c r="AW3" s="2"/>
      <c r="AX3" s="2"/>
    </row>
    <row r="6" spans="1:79" ht="12.75">
      <c r="A6" s="256" t="s">
        <v>2</v>
      </c>
      <c r="B6" s="256"/>
      <c r="C6" s="256"/>
      <c r="D6" s="257" t="s">
        <v>0</v>
      </c>
      <c r="E6" s="257"/>
      <c r="F6" s="258"/>
      <c r="G6" s="273" t="s">
        <v>16</v>
      </c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5"/>
    </row>
    <row r="7" spans="1:79" ht="43.5" customHeight="1">
      <c r="A7" s="256"/>
      <c r="B7" s="256"/>
      <c r="C7" s="256"/>
      <c r="D7" s="259"/>
      <c r="E7" s="259"/>
      <c r="F7" s="260"/>
      <c r="G7" s="230" t="s">
        <v>1</v>
      </c>
      <c r="H7" s="272"/>
      <c r="I7" s="272"/>
      <c r="J7" s="272"/>
      <c r="K7" s="246"/>
      <c r="L7" s="230" t="s">
        <v>13</v>
      </c>
      <c r="M7" s="272"/>
      <c r="N7" s="272"/>
      <c r="O7" s="272"/>
      <c r="P7" s="246"/>
      <c r="Q7" s="269" t="s">
        <v>51</v>
      </c>
      <c r="R7" s="270"/>
      <c r="S7" s="270"/>
      <c r="T7" s="270"/>
      <c r="U7" s="271"/>
      <c r="V7" s="269" t="s">
        <v>14</v>
      </c>
      <c r="W7" s="270"/>
      <c r="X7" s="270"/>
      <c r="Y7" s="270"/>
      <c r="Z7" s="271"/>
      <c r="AA7" s="230" t="s">
        <v>33</v>
      </c>
      <c r="AB7" s="270"/>
      <c r="AC7" s="270"/>
      <c r="AD7" s="270"/>
      <c r="AE7" s="271"/>
      <c r="AF7" s="230" t="s">
        <v>44</v>
      </c>
      <c r="AG7" s="270"/>
      <c r="AH7" s="270"/>
      <c r="AI7" s="270"/>
      <c r="AJ7" s="271"/>
      <c r="AK7" s="261" t="s">
        <v>2</v>
      </c>
      <c r="AL7" s="262"/>
      <c r="AM7" s="263"/>
      <c r="AN7" s="230" t="s">
        <v>52</v>
      </c>
      <c r="AO7" s="270"/>
      <c r="AP7" s="270"/>
      <c r="AQ7" s="270"/>
      <c r="AR7" s="271"/>
      <c r="AS7" s="230" t="s">
        <v>42</v>
      </c>
      <c r="AT7" s="270"/>
      <c r="AU7" s="270"/>
      <c r="AV7" s="270"/>
      <c r="AW7" s="271"/>
      <c r="AX7" s="230" t="s">
        <v>32</v>
      </c>
      <c r="AY7" s="270"/>
      <c r="AZ7" s="270"/>
      <c r="BA7" s="270"/>
      <c r="BB7" s="271"/>
      <c r="BC7" s="230" t="s">
        <v>31</v>
      </c>
      <c r="BD7" s="274"/>
      <c r="BE7" s="274"/>
      <c r="BF7" s="274"/>
      <c r="BG7" s="275"/>
      <c r="BH7" s="230" t="s">
        <v>63</v>
      </c>
      <c r="BI7" s="231"/>
      <c r="BJ7" s="231"/>
      <c r="BK7" s="231"/>
      <c r="BL7" s="276"/>
      <c r="BM7" s="230" t="s">
        <v>76</v>
      </c>
      <c r="BN7" s="231"/>
      <c r="BO7" s="231"/>
      <c r="BP7" s="231"/>
      <c r="BQ7" s="231"/>
      <c r="BR7" s="230" t="s">
        <v>75</v>
      </c>
      <c r="BS7" s="231"/>
      <c r="BT7" s="231"/>
      <c r="BU7" s="231"/>
      <c r="BV7" s="276"/>
      <c r="BW7" s="230" t="s">
        <v>54</v>
      </c>
      <c r="BX7" s="274"/>
      <c r="BY7" s="274"/>
      <c r="BZ7" s="274"/>
      <c r="CA7" s="275"/>
    </row>
    <row r="8" spans="1:79" ht="27.75" customHeight="1">
      <c r="A8" s="256"/>
      <c r="B8" s="256"/>
      <c r="C8" s="256"/>
      <c r="D8" s="234" t="s">
        <v>50</v>
      </c>
      <c r="E8" s="254" t="s">
        <v>20</v>
      </c>
      <c r="F8" s="57"/>
      <c r="G8" s="243" t="s">
        <v>50</v>
      </c>
      <c r="H8" s="232" t="s">
        <v>20</v>
      </c>
      <c r="I8" s="232"/>
      <c r="J8" s="245" t="s">
        <v>59</v>
      </c>
      <c r="K8" s="246"/>
      <c r="L8" s="243" t="s">
        <v>50</v>
      </c>
      <c r="M8" s="232" t="s">
        <v>20</v>
      </c>
      <c r="N8" s="232"/>
      <c r="O8" s="245" t="s">
        <v>59</v>
      </c>
      <c r="P8" s="246"/>
      <c r="Q8" s="243" t="s">
        <v>50</v>
      </c>
      <c r="R8" s="232" t="s">
        <v>20</v>
      </c>
      <c r="S8" s="232"/>
      <c r="T8" s="245" t="s">
        <v>59</v>
      </c>
      <c r="U8" s="246"/>
      <c r="V8" s="234" t="s">
        <v>50</v>
      </c>
      <c r="W8" s="232" t="s">
        <v>20</v>
      </c>
      <c r="X8" s="232"/>
      <c r="Y8" s="233" t="s">
        <v>59</v>
      </c>
      <c r="Z8" s="233"/>
      <c r="AA8" s="234" t="s">
        <v>50</v>
      </c>
      <c r="AB8" s="232" t="s">
        <v>20</v>
      </c>
      <c r="AC8" s="232"/>
      <c r="AD8" s="233" t="s">
        <v>59</v>
      </c>
      <c r="AE8" s="233"/>
      <c r="AF8" s="234" t="s">
        <v>50</v>
      </c>
      <c r="AG8" s="232" t="s">
        <v>20</v>
      </c>
      <c r="AH8" s="232"/>
      <c r="AI8" s="233" t="s">
        <v>59</v>
      </c>
      <c r="AJ8" s="233"/>
      <c r="AK8" s="264"/>
      <c r="AL8" s="265"/>
      <c r="AM8" s="266"/>
      <c r="AN8" s="234" t="s">
        <v>50</v>
      </c>
      <c r="AO8" s="232" t="s">
        <v>20</v>
      </c>
      <c r="AP8" s="232"/>
      <c r="AQ8" s="233" t="s">
        <v>59</v>
      </c>
      <c r="AR8" s="233"/>
      <c r="AS8" s="234" t="s">
        <v>50</v>
      </c>
      <c r="AT8" s="232" t="s">
        <v>20</v>
      </c>
      <c r="AU8" s="232"/>
      <c r="AV8" s="233" t="s">
        <v>59</v>
      </c>
      <c r="AW8" s="233"/>
      <c r="AX8" s="234" t="s">
        <v>50</v>
      </c>
      <c r="AY8" s="232" t="s">
        <v>20</v>
      </c>
      <c r="AZ8" s="232"/>
      <c r="BA8" s="233" t="s">
        <v>59</v>
      </c>
      <c r="BB8" s="233"/>
      <c r="BC8" s="234" t="s">
        <v>50</v>
      </c>
      <c r="BD8" s="232" t="s">
        <v>20</v>
      </c>
      <c r="BE8" s="232"/>
      <c r="BF8" s="233" t="s">
        <v>59</v>
      </c>
      <c r="BG8" s="233"/>
      <c r="BH8" s="234" t="s">
        <v>50</v>
      </c>
      <c r="BI8" s="232" t="s">
        <v>20</v>
      </c>
      <c r="BJ8" s="232"/>
      <c r="BK8" s="233" t="s">
        <v>59</v>
      </c>
      <c r="BL8" s="233"/>
      <c r="BM8" s="234" t="s">
        <v>50</v>
      </c>
      <c r="BN8" s="232" t="s">
        <v>20</v>
      </c>
      <c r="BO8" s="232"/>
      <c r="BP8" s="233" t="s">
        <v>59</v>
      </c>
      <c r="BQ8" s="233"/>
      <c r="BR8" s="234" t="s">
        <v>50</v>
      </c>
      <c r="BS8" s="232" t="s">
        <v>20</v>
      </c>
      <c r="BT8" s="232"/>
      <c r="BU8" s="233" t="s">
        <v>59</v>
      </c>
      <c r="BV8" s="233"/>
      <c r="BW8" s="234" t="s">
        <v>50</v>
      </c>
      <c r="BX8" s="232" t="s">
        <v>20</v>
      </c>
      <c r="BY8" s="232"/>
      <c r="BZ8" s="233" t="s">
        <v>59</v>
      </c>
      <c r="CA8" s="233"/>
    </row>
    <row r="9" spans="1:79" ht="75.75" customHeight="1">
      <c r="A9" s="256"/>
      <c r="B9" s="256"/>
      <c r="C9" s="256"/>
      <c r="D9" s="232"/>
      <c r="E9" s="233"/>
      <c r="F9" s="58" t="s">
        <v>15</v>
      </c>
      <c r="G9" s="244"/>
      <c r="H9" s="124" t="s">
        <v>87</v>
      </c>
      <c r="I9" s="55" t="s">
        <v>86</v>
      </c>
      <c r="J9" s="55" t="s">
        <v>88</v>
      </c>
      <c r="K9" s="55" t="s">
        <v>89</v>
      </c>
      <c r="L9" s="244"/>
      <c r="M9" s="124" t="s">
        <v>87</v>
      </c>
      <c r="N9" s="55" t="s">
        <v>86</v>
      </c>
      <c r="O9" s="55" t="s">
        <v>88</v>
      </c>
      <c r="P9" s="55" t="s">
        <v>89</v>
      </c>
      <c r="Q9" s="244"/>
      <c r="R9" s="124" t="s">
        <v>87</v>
      </c>
      <c r="S9" s="55" t="s">
        <v>86</v>
      </c>
      <c r="T9" s="55" t="s">
        <v>88</v>
      </c>
      <c r="U9" s="55" t="s">
        <v>89</v>
      </c>
      <c r="V9" s="233"/>
      <c r="W9" s="124" t="s">
        <v>87</v>
      </c>
      <c r="X9" s="55" t="s">
        <v>86</v>
      </c>
      <c r="Y9" s="55" t="s">
        <v>88</v>
      </c>
      <c r="Z9" s="55" t="s">
        <v>89</v>
      </c>
      <c r="AA9" s="233"/>
      <c r="AB9" s="124" t="s">
        <v>87</v>
      </c>
      <c r="AC9" s="55" t="s">
        <v>86</v>
      </c>
      <c r="AD9" s="55" t="s">
        <v>88</v>
      </c>
      <c r="AE9" s="55" t="s">
        <v>89</v>
      </c>
      <c r="AF9" s="233"/>
      <c r="AG9" s="124" t="s">
        <v>87</v>
      </c>
      <c r="AH9" s="55" t="s">
        <v>86</v>
      </c>
      <c r="AI9" s="55" t="s">
        <v>88</v>
      </c>
      <c r="AJ9" s="55" t="s">
        <v>89</v>
      </c>
      <c r="AK9" s="244"/>
      <c r="AL9" s="267"/>
      <c r="AM9" s="268"/>
      <c r="AN9" s="233"/>
      <c r="AO9" s="124" t="s">
        <v>87</v>
      </c>
      <c r="AP9" s="55" t="s">
        <v>86</v>
      </c>
      <c r="AQ9" s="55" t="s">
        <v>88</v>
      </c>
      <c r="AR9" s="55" t="s">
        <v>89</v>
      </c>
      <c r="AS9" s="233"/>
      <c r="AT9" s="124" t="s">
        <v>87</v>
      </c>
      <c r="AU9" s="55" t="s">
        <v>86</v>
      </c>
      <c r="AV9" s="55" t="s">
        <v>88</v>
      </c>
      <c r="AW9" s="55" t="s">
        <v>89</v>
      </c>
      <c r="AX9" s="233"/>
      <c r="AY9" s="124" t="s">
        <v>87</v>
      </c>
      <c r="AZ9" s="55" t="s">
        <v>86</v>
      </c>
      <c r="BA9" s="55" t="s">
        <v>88</v>
      </c>
      <c r="BB9" s="55" t="s">
        <v>89</v>
      </c>
      <c r="BC9" s="233"/>
      <c r="BD9" s="124" t="s">
        <v>87</v>
      </c>
      <c r="BE9" s="55" t="s">
        <v>86</v>
      </c>
      <c r="BF9" s="55" t="s">
        <v>88</v>
      </c>
      <c r="BG9" s="55" t="s">
        <v>89</v>
      </c>
      <c r="BH9" s="233"/>
      <c r="BI9" s="124" t="s">
        <v>87</v>
      </c>
      <c r="BJ9" s="55" t="s">
        <v>86</v>
      </c>
      <c r="BK9" s="55" t="s">
        <v>88</v>
      </c>
      <c r="BL9" s="55" t="s">
        <v>89</v>
      </c>
      <c r="BM9" s="233"/>
      <c r="BN9" s="124" t="s">
        <v>87</v>
      </c>
      <c r="BO9" s="55" t="s">
        <v>86</v>
      </c>
      <c r="BP9" s="55" t="s">
        <v>88</v>
      </c>
      <c r="BQ9" s="55" t="s">
        <v>89</v>
      </c>
      <c r="BR9" s="233"/>
      <c r="BS9" s="124" t="s">
        <v>87</v>
      </c>
      <c r="BT9" s="55" t="s">
        <v>86</v>
      </c>
      <c r="BU9" s="55" t="s">
        <v>88</v>
      </c>
      <c r="BV9" s="55" t="s">
        <v>89</v>
      </c>
      <c r="BW9" s="233"/>
      <c r="BX9" s="124" t="s">
        <v>87</v>
      </c>
      <c r="BY9" s="55" t="s">
        <v>86</v>
      </c>
      <c r="BZ9" s="55" t="s">
        <v>88</v>
      </c>
      <c r="CA9" s="55" t="s">
        <v>89</v>
      </c>
    </row>
    <row r="10" spans="1:79" s="19" customFormat="1" ht="27.75" customHeight="1">
      <c r="A10" s="241" t="s">
        <v>4</v>
      </c>
      <c r="B10" s="241"/>
      <c r="C10" s="242"/>
      <c r="D10" s="62">
        <f>G10+L10+Q10+V10+AA10+AF10+AN10+AS10+AX10+BC10+BW10</f>
        <v>441830</v>
      </c>
      <c r="E10" s="63">
        <f>I10+N10+S10+X10+AC10+AP10+AU10+BE10</f>
        <v>27461.84</v>
      </c>
      <c r="F10" s="47">
        <f>E10/D10*100</f>
        <v>6.215476540750967</v>
      </c>
      <c r="G10" s="64">
        <v>99600</v>
      </c>
      <c r="H10" s="125">
        <v>8582.48</v>
      </c>
      <c r="I10" s="45">
        <v>9713.28</v>
      </c>
      <c r="J10" s="65">
        <f>I10/H10*100</f>
        <v>113.17567882476862</v>
      </c>
      <c r="K10" s="47">
        <f>I10/G10*100</f>
        <v>9.752289156626507</v>
      </c>
      <c r="L10" s="48">
        <v>12700</v>
      </c>
      <c r="M10" s="129">
        <v>2400</v>
      </c>
      <c r="N10" s="78">
        <v>223.85</v>
      </c>
      <c r="O10" s="86">
        <v>0</v>
      </c>
      <c r="P10" s="47">
        <f>N10/L10*100</f>
        <v>1.7625984251968503</v>
      </c>
      <c r="Q10" s="48">
        <v>59000</v>
      </c>
      <c r="R10" s="126">
        <v>0</v>
      </c>
      <c r="S10" s="45">
        <v>277.43</v>
      </c>
      <c r="T10" s="47">
        <v>0</v>
      </c>
      <c r="U10" s="47">
        <f>S10/Q10*100</f>
        <v>0.4702203389830508</v>
      </c>
      <c r="V10" s="48">
        <v>215700</v>
      </c>
      <c r="W10" s="126">
        <v>1638.34</v>
      </c>
      <c r="X10" s="45">
        <v>7707.4</v>
      </c>
      <c r="Y10" s="47">
        <f>X10/W10*100</f>
        <v>470.4395912936265</v>
      </c>
      <c r="Z10" s="47">
        <f>X10/V10*100</f>
        <v>3.573203523412146</v>
      </c>
      <c r="AA10" s="48"/>
      <c r="AB10" s="135">
        <v>3200</v>
      </c>
      <c r="AC10" s="48">
        <v>1100</v>
      </c>
      <c r="AD10" s="47">
        <f>AC10/AB10*100</f>
        <v>34.375</v>
      </c>
      <c r="AE10" s="47">
        <v>0</v>
      </c>
      <c r="AF10" s="45"/>
      <c r="AG10" s="68"/>
      <c r="AH10" s="68"/>
      <c r="AI10" s="47"/>
      <c r="AJ10" s="47"/>
      <c r="AK10" s="252" t="s">
        <v>4</v>
      </c>
      <c r="AL10" s="252"/>
      <c r="AM10" s="253"/>
      <c r="AN10" s="48">
        <v>37130</v>
      </c>
      <c r="AO10" s="126">
        <v>4126.85</v>
      </c>
      <c r="AP10" s="45">
        <v>7171.5</v>
      </c>
      <c r="AQ10" s="47">
        <f>AP10/AO10*100</f>
        <v>173.77660927826307</v>
      </c>
      <c r="AR10" s="47">
        <f>AP10/AN10*100</f>
        <v>19.314570428225156</v>
      </c>
      <c r="AS10" s="48">
        <v>17700</v>
      </c>
      <c r="AT10" s="126">
        <v>650.92</v>
      </c>
      <c r="AU10" s="45">
        <v>1268.38</v>
      </c>
      <c r="AV10" s="47">
        <f>AU10/AT10*100</f>
        <v>194.85958335893812</v>
      </c>
      <c r="AW10" s="47">
        <f>AU10/AS10*100</f>
        <v>7.165988700564972</v>
      </c>
      <c r="AX10" s="47"/>
      <c r="AY10" s="45"/>
      <c r="AZ10" s="67"/>
      <c r="BA10" s="47"/>
      <c r="BB10" s="47"/>
      <c r="BC10" s="48"/>
      <c r="BD10" s="45"/>
      <c r="BE10" s="45"/>
      <c r="BF10" s="47"/>
      <c r="BG10" s="47"/>
      <c r="BH10" s="47"/>
      <c r="BI10" s="140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68"/>
      <c r="BX10" s="126">
        <v>0</v>
      </c>
      <c r="BY10" s="45"/>
      <c r="BZ10" s="47">
        <v>0</v>
      </c>
      <c r="CA10" s="47">
        <v>0</v>
      </c>
    </row>
    <row r="11" spans="1:79" s="20" customFormat="1" ht="24.75" customHeight="1">
      <c r="A11" s="237" t="s">
        <v>5</v>
      </c>
      <c r="B11" s="237"/>
      <c r="C11" s="238"/>
      <c r="D11" s="62">
        <f>G11+L11+Q11+V11+AA11+AF11+AN11+AS11+AX11+BC11+BW11+BH11</f>
        <v>632605</v>
      </c>
      <c r="E11" s="63">
        <f>I11+N11+S11+X11+AC11+AP11+AU11+BY11</f>
        <v>107844.86</v>
      </c>
      <c r="F11" s="47">
        <f aca="true" t="shared" si="0" ref="F11:F18">E11/D11*100</f>
        <v>17.047740691268643</v>
      </c>
      <c r="G11" s="64">
        <v>134800</v>
      </c>
      <c r="H11" s="126">
        <v>15507.32</v>
      </c>
      <c r="I11" s="45">
        <v>15325.68</v>
      </c>
      <c r="J11" s="65">
        <f>I11/H11*100</f>
        <v>98.82868219653686</v>
      </c>
      <c r="K11" s="47">
        <f aca="true" t="shared" si="1" ref="K11:K18">I11/G11*100</f>
        <v>11.36919881305638</v>
      </c>
      <c r="L11" s="48">
        <v>13800</v>
      </c>
      <c r="M11" s="130">
        <v>0</v>
      </c>
      <c r="N11" s="77">
        <v>168.08</v>
      </c>
      <c r="O11" s="86">
        <v>0</v>
      </c>
      <c r="P11" s="47">
        <f aca="true" t="shared" si="2" ref="P11:P18">N11/L11*100</f>
        <v>1.2179710144927536</v>
      </c>
      <c r="Q11" s="48">
        <v>86800</v>
      </c>
      <c r="R11" s="126">
        <v>3489.56</v>
      </c>
      <c r="S11" s="45">
        <v>139.69</v>
      </c>
      <c r="T11" s="47">
        <f aca="true" t="shared" si="3" ref="T11:T18">S11/R11*100</f>
        <v>4.0030834833044855</v>
      </c>
      <c r="U11" s="47">
        <f>S11/Q11*100</f>
        <v>0.1609331797235023</v>
      </c>
      <c r="V11" s="48">
        <v>300400</v>
      </c>
      <c r="W11" s="133">
        <v>34583.84</v>
      </c>
      <c r="X11" s="66">
        <v>81485.97</v>
      </c>
      <c r="Y11" s="47">
        <f aca="true" t="shared" si="4" ref="Y11:Y18">X11/W11*100</f>
        <v>235.61862997284285</v>
      </c>
      <c r="Z11" s="47">
        <f aca="true" t="shared" si="5" ref="Z11:Z18">X11/V11*100</f>
        <v>27.12582223701731</v>
      </c>
      <c r="AA11" s="48"/>
      <c r="AB11" s="135">
        <v>1700</v>
      </c>
      <c r="AC11" s="48">
        <v>1900</v>
      </c>
      <c r="AD11" s="47">
        <f aca="true" t="shared" si="6" ref="AD11:AD18">AC11/AB11*100</f>
        <v>111.76470588235294</v>
      </c>
      <c r="AE11" s="47">
        <v>0</v>
      </c>
      <c r="AF11" s="45"/>
      <c r="AG11" s="45"/>
      <c r="AH11" s="49"/>
      <c r="AI11" s="47"/>
      <c r="AJ11" s="47"/>
      <c r="AK11" s="248" t="s">
        <v>5</v>
      </c>
      <c r="AL11" s="248"/>
      <c r="AM11" s="249"/>
      <c r="AN11" s="48">
        <v>96805</v>
      </c>
      <c r="AO11" s="126">
        <v>4936.53</v>
      </c>
      <c r="AP11" s="45">
        <v>8325.44</v>
      </c>
      <c r="AQ11" s="47">
        <f aca="true" t="shared" si="7" ref="AQ11:AQ19">AP11/AO11*100</f>
        <v>168.64963851126197</v>
      </c>
      <c r="AR11" s="47">
        <f aca="true" t="shared" si="8" ref="AR11:AR18">AP11/AN11*100</f>
        <v>8.60021693094365</v>
      </c>
      <c r="AS11" s="48"/>
      <c r="AT11" s="126">
        <v>0</v>
      </c>
      <c r="AU11" s="45"/>
      <c r="AV11" s="47">
        <v>0</v>
      </c>
      <c r="AW11" s="47"/>
      <c r="AX11" s="47"/>
      <c r="AY11" s="45"/>
      <c r="AZ11" s="45"/>
      <c r="BA11" s="47"/>
      <c r="BB11" s="47"/>
      <c r="BC11" s="48"/>
      <c r="BD11" s="45"/>
      <c r="BE11" s="45"/>
      <c r="BF11" s="47"/>
      <c r="BG11" s="47"/>
      <c r="BH11" s="47"/>
      <c r="BI11" s="140"/>
      <c r="BJ11" s="48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68"/>
      <c r="BX11" s="126">
        <v>0</v>
      </c>
      <c r="BY11" s="48">
        <v>500</v>
      </c>
      <c r="BZ11" s="47">
        <v>0</v>
      </c>
      <c r="CA11" s="47">
        <v>0</v>
      </c>
    </row>
    <row r="12" spans="1:79" s="20" customFormat="1" ht="24.75" customHeight="1">
      <c r="A12" s="237" t="s">
        <v>6</v>
      </c>
      <c r="B12" s="237"/>
      <c r="C12" s="238"/>
      <c r="D12" s="62">
        <f aca="true" t="shared" si="9" ref="D12:D18">G12+L12+Q12+V12+AA12+AF12+AN12+AS12+AX12+BC12+BW12</f>
        <v>1062645</v>
      </c>
      <c r="E12" s="63">
        <f>I12+N12+S12+X12+AC12+AP12+AU12+AZ12+BE12+BY12</f>
        <v>52761.020000000004</v>
      </c>
      <c r="F12" s="47">
        <f t="shared" si="0"/>
        <v>4.965065473417746</v>
      </c>
      <c r="G12" s="69">
        <v>303400</v>
      </c>
      <c r="H12" s="126">
        <v>32727.78</v>
      </c>
      <c r="I12" s="45">
        <v>35934.94</v>
      </c>
      <c r="J12" s="65">
        <f aca="true" t="shared" si="10" ref="J12:J18">I12/H12*100</f>
        <v>109.79950366324877</v>
      </c>
      <c r="K12" s="47">
        <f t="shared" si="1"/>
        <v>11.8440804218853</v>
      </c>
      <c r="L12" s="48">
        <v>110700</v>
      </c>
      <c r="M12" s="130">
        <v>0</v>
      </c>
      <c r="N12" s="77">
        <v>-13458.94</v>
      </c>
      <c r="O12" s="86">
        <v>0</v>
      </c>
      <c r="P12" s="47">
        <f t="shared" si="2"/>
        <v>-12.158030713640471</v>
      </c>
      <c r="Q12" s="48">
        <v>103900</v>
      </c>
      <c r="R12" s="130">
        <v>593.26</v>
      </c>
      <c r="S12" s="77">
        <v>1029.69</v>
      </c>
      <c r="T12" s="47">
        <f t="shared" si="3"/>
        <v>173.56471024508647</v>
      </c>
      <c r="U12" s="47">
        <f aca="true" t="shared" si="11" ref="U12:U18">S12/Q12*100</f>
        <v>0.9910394610202118</v>
      </c>
      <c r="V12" s="48">
        <v>354800</v>
      </c>
      <c r="W12" s="126">
        <v>10861.54</v>
      </c>
      <c r="X12" s="45">
        <v>5253.25</v>
      </c>
      <c r="Y12" s="47">
        <f t="shared" si="4"/>
        <v>48.365609296655904</v>
      </c>
      <c r="Z12" s="47">
        <f t="shared" si="5"/>
        <v>1.4806228861330328</v>
      </c>
      <c r="AA12" s="48"/>
      <c r="AB12" s="135">
        <v>1800</v>
      </c>
      <c r="AC12" s="48">
        <v>3400</v>
      </c>
      <c r="AD12" s="47">
        <f t="shared" si="6"/>
        <v>188.88888888888889</v>
      </c>
      <c r="AE12" s="47">
        <v>0</v>
      </c>
      <c r="AF12" s="45"/>
      <c r="AG12" s="68"/>
      <c r="AH12" s="68"/>
      <c r="AI12" s="47"/>
      <c r="AJ12" s="47"/>
      <c r="AK12" s="248" t="s">
        <v>6</v>
      </c>
      <c r="AL12" s="248"/>
      <c r="AM12" s="249"/>
      <c r="AN12" s="48">
        <v>174095</v>
      </c>
      <c r="AO12" s="126">
        <v>109.56</v>
      </c>
      <c r="AP12" s="45">
        <v>16927.08</v>
      </c>
      <c r="AQ12" s="47">
        <f t="shared" si="7"/>
        <v>15450.054764512597</v>
      </c>
      <c r="AR12" s="47">
        <f t="shared" si="8"/>
        <v>9.72289841753066</v>
      </c>
      <c r="AS12" s="48">
        <v>15750</v>
      </c>
      <c r="AT12" s="126">
        <v>2116.66</v>
      </c>
      <c r="AU12" s="45">
        <v>3675</v>
      </c>
      <c r="AV12" s="47">
        <f aca="true" t="shared" si="12" ref="AV12:AV19">AU12/AT12*100</f>
        <v>173.6225940869105</v>
      </c>
      <c r="AW12" s="47">
        <f aca="true" t="shared" si="13" ref="AW12:AW17">AU12/AS12*100</f>
        <v>23.333333333333332</v>
      </c>
      <c r="AX12" s="47"/>
      <c r="AY12" s="45"/>
      <c r="AZ12" s="45"/>
      <c r="BA12" s="47"/>
      <c r="BB12" s="47"/>
      <c r="BC12" s="48"/>
      <c r="BD12" s="45"/>
      <c r="BE12" s="45"/>
      <c r="BF12" s="47"/>
      <c r="BG12" s="47"/>
      <c r="BH12" s="47"/>
      <c r="BI12" s="140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68"/>
      <c r="BX12" s="126">
        <v>36279.68</v>
      </c>
      <c r="BY12" s="45"/>
      <c r="BZ12" s="47">
        <v>0</v>
      </c>
      <c r="CA12" s="47">
        <v>0</v>
      </c>
    </row>
    <row r="13" spans="1:79" s="21" customFormat="1" ht="24.75" customHeight="1">
      <c r="A13" s="239" t="s">
        <v>7</v>
      </c>
      <c r="B13" s="239"/>
      <c r="C13" s="240"/>
      <c r="D13" s="62">
        <f t="shared" si="9"/>
        <v>909290</v>
      </c>
      <c r="E13" s="63">
        <f>I13+N13+S13+X13+AC13+AP13+AU13</f>
        <v>120722.03000000001</v>
      </c>
      <c r="F13" s="47">
        <f t="shared" si="0"/>
        <v>13.276515743052272</v>
      </c>
      <c r="G13" s="48">
        <v>342200</v>
      </c>
      <c r="H13" s="127">
        <v>35909.76</v>
      </c>
      <c r="I13" s="70">
        <v>23917.92</v>
      </c>
      <c r="J13" s="65">
        <f t="shared" si="10"/>
        <v>66.6056247660803</v>
      </c>
      <c r="K13" s="47">
        <f t="shared" si="1"/>
        <v>6.989456458211572</v>
      </c>
      <c r="L13" s="48">
        <v>16800</v>
      </c>
      <c r="M13" s="129">
        <v>2209.2</v>
      </c>
      <c r="N13" s="78">
        <v>5750</v>
      </c>
      <c r="O13" s="86">
        <f>N13/M13*100</f>
        <v>260.2752127466957</v>
      </c>
      <c r="P13" s="47">
        <f t="shared" si="2"/>
        <v>34.226190476190474</v>
      </c>
      <c r="Q13" s="48">
        <v>95600</v>
      </c>
      <c r="R13" s="126">
        <v>1132.1</v>
      </c>
      <c r="S13" s="45">
        <v>1224.4</v>
      </c>
      <c r="T13" s="47">
        <f t="shared" si="3"/>
        <v>108.15299001854962</v>
      </c>
      <c r="U13" s="47">
        <f t="shared" si="11"/>
        <v>1.2807531380753139</v>
      </c>
      <c r="V13" s="48">
        <v>354500</v>
      </c>
      <c r="W13" s="126">
        <v>80546.97</v>
      </c>
      <c r="X13" s="45">
        <v>66677.35</v>
      </c>
      <c r="Y13" s="47">
        <f t="shared" si="4"/>
        <v>82.78070546911945</v>
      </c>
      <c r="Z13" s="47">
        <f t="shared" si="5"/>
        <v>18.80884344146686</v>
      </c>
      <c r="AA13" s="48"/>
      <c r="AB13" s="135">
        <v>4100</v>
      </c>
      <c r="AC13" s="48">
        <v>5130</v>
      </c>
      <c r="AD13" s="47">
        <f t="shared" si="6"/>
        <v>125.1219512195122</v>
      </c>
      <c r="AE13" s="47">
        <v>0</v>
      </c>
      <c r="AF13" s="45"/>
      <c r="AG13" s="45"/>
      <c r="AH13" s="45"/>
      <c r="AI13" s="47"/>
      <c r="AJ13" s="47"/>
      <c r="AK13" s="250" t="s">
        <v>7</v>
      </c>
      <c r="AL13" s="250"/>
      <c r="AM13" s="251"/>
      <c r="AN13" s="48">
        <v>99975</v>
      </c>
      <c r="AO13" s="126">
        <v>10202.98</v>
      </c>
      <c r="AP13" s="45">
        <v>18004.37</v>
      </c>
      <c r="AQ13" s="47">
        <f t="shared" si="7"/>
        <v>176.46187682422195</v>
      </c>
      <c r="AR13" s="47">
        <f t="shared" si="8"/>
        <v>18.00887221805451</v>
      </c>
      <c r="AS13" s="48">
        <v>215</v>
      </c>
      <c r="AT13" s="126">
        <v>17.99</v>
      </c>
      <c r="AU13" s="45">
        <v>17.99</v>
      </c>
      <c r="AV13" s="47">
        <f t="shared" si="12"/>
        <v>100</v>
      </c>
      <c r="AW13" s="47">
        <f t="shared" si="13"/>
        <v>8.367441860465116</v>
      </c>
      <c r="AX13" s="47"/>
      <c r="AY13" s="45"/>
      <c r="AZ13" s="67"/>
      <c r="BA13" s="47"/>
      <c r="BB13" s="47"/>
      <c r="BC13" s="48"/>
      <c r="BD13" s="45"/>
      <c r="BE13" s="45"/>
      <c r="BF13" s="47"/>
      <c r="BG13" s="47"/>
      <c r="BH13" s="47"/>
      <c r="BI13" s="140"/>
      <c r="BJ13" s="47"/>
      <c r="BK13" s="47"/>
      <c r="BL13" s="47"/>
      <c r="BM13" s="47"/>
      <c r="BN13" s="47"/>
      <c r="BO13" s="48"/>
      <c r="BP13" s="47"/>
      <c r="BQ13" s="47"/>
      <c r="BR13" s="47"/>
      <c r="BS13" s="47"/>
      <c r="BT13" s="47"/>
      <c r="BU13" s="47"/>
      <c r="BV13" s="47"/>
      <c r="BW13" s="68"/>
      <c r="BX13" s="126">
        <v>1336.48</v>
      </c>
      <c r="BY13" s="45"/>
      <c r="BZ13" s="47">
        <v>0</v>
      </c>
      <c r="CA13" s="47">
        <v>0</v>
      </c>
    </row>
    <row r="14" spans="1:79" s="20" customFormat="1" ht="24.75" customHeight="1">
      <c r="A14" s="237" t="s">
        <v>8</v>
      </c>
      <c r="B14" s="237"/>
      <c r="C14" s="238"/>
      <c r="D14" s="62">
        <f t="shared" si="9"/>
        <v>533163</v>
      </c>
      <c r="E14" s="63">
        <f>I14+N14+S14+X14+AC14+AP14+AU14</f>
        <v>40524.909999999996</v>
      </c>
      <c r="F14" s="47">
        <f t="shared" si="0"/>
        <v>7.600848145876589</v>
      </c>
      <c r="G14" s="71">
        <v>75400</v>
      </c>
      <c r="H14" s="126">
        <v>9965.64</v>
      </c>
      <c r="I14" s="45">
        <v>11575.08</v>
      </c>
      <c r="J14" s="65">
        <f t="shared" si="10"/>
        <v>116.14989102556383</v>
      </c>
      <c r="K14" s="47">
        <f t="shared" si="1"/>
        <v>15.3515649867374</v>
      </c>
      <c r="L14" s="48">
        <v>31800</v>
      </c>
      <c r="M14" s="130">
        <v>526.75</v>
      </c>
      <c r="N14" s="77">
        <v>6035.5</v>
      </c>
      <c r="O14" s="86">
        <f>N14/M14*100</f>
        <v>1145.7997152349312</v>
      </c>
      <c r="P14" s="47">
        <f t="shared" si="2"/>
        <v>18.979559748427675</v>
      </c>
      <c r="Q14" s="48">
        <v>70900</v>
      </c>
      <c r="R14" s="126">
        <v>0</v>
      </c>
      <c r="S14" s="45">
        <v>-1258.48</v>
      </c>
      <c r="T14" s="47">
        <v>0</v>
      </c>
      <c r="U14" s="47">
        <f>S14/Q14*100</f>
        <v>-1.7750070521861776</v>
      </c>
      <c r="V14" s="48">
        <v>238700</v>
      </c>
      <c r="W14" s="133">
        <v>17784.56</v>
      </c>
      <c r="X14" s="66">
        <v>2652.44</v>
      </c>
      <c r="Y14" s="47">
        <f t="shared" si="4"/>
        <v>14.914285200196126</v>
      </c>
      <c r="Z14" s="47">
        <f t="shared" si="5"/>
        <v>1.1112023460410558</v>
      </c>
      <c r="AA14" s="48"/>
      <c r="AB14" s="136">
        <v>1650</v>
      </c>
      <c r="AC14" s="72">
        <v>500</v>
      </c>
      <c r="AD14" s="47">
        <f t="shared" si="6"/>
        <v>30.303030303030305</v>
      </c>
      <c r="AE14" s="47">
        <v>0</v>
      </c>
      <c r="AF14" s="45"/>
      <c r="AG14" s="45"/>
      <c r="AH14" s="47"/>
      <c r="AI14" s="47"/>
      <c r="AJ14" s="47"/>
      <c r="AK14" s="248" t="s">
        <v>8</v>
      </c>
      <c r="AL14" s="248"/>
      <c r="AM14" s="249"/>
      <c r="AN14" s="48">
        <v>115750</v>
      </c>
      <c r="AO14" s="126">
        <v>9660.25</v>
      </c>
      <c r="AP14" s="45">
        <v>20969.24</v>
      </c>
      <c r="AQ14" s="47">
        <f t="shared" si="7"/>
        <v>217.06726016407444</v>
      </c>
      <c r="AR14" s="47">
        <f t="shared" si="8"/>
        <v>18.115974082073436</v>
      </c>
      <c r="AS14" s="48">
        <v>613</v>
      </c>
      <c r="AT14" s="126">
        <v>51.13</v>
      </c>
      <c r="AU14" s="45">
        <v>51.13</v>
      </c>
      <c r="AV14" s="47">
        <f t="shared" si="12"/>
        <v>100</v>
      </c>
      <c r="AW14" s="47">
        <f t="shared" si="13"/>
        <v>8.34094616639478</v>
      </c>
      <c r="AX14" s="47"/>
      <c r="AY14" s="45"/>
      <c r="AZ14" s="45"/>
      <c r="BA14" s="47"/>
      <c r="BB14" s="47"/>
      <c r="BC14" s="48"/>
      <c r="BD14" s="45"/>
      <c r="BE14" s="45"/>
      <c r="BF14" s="47"/>
      <c r="BG14" s="47"/>
      <c r="BH14" s="47"/>
      <c r="BI14" s="140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68"/>
      <c r="BX14" s="126">
        <v>22418.31</v>
      </c>
      <c r="BY14" s="45"/>
      <c r="BZ14" s="47">
        <v>0</v>
      </c>
      <c r="CA14" s="47">
        <v>0</v>
      </c>
    </row>
    <row r="15" spans="1:79" s="20" customFormat="1" ht="24.75" customHeight="1">
      <c r="A15" s="237" t="s">
        <v>9</v>
      </c>
      <c r="B15" s="237"/>
      <c r="C15" s="238"/>
      <c r="D15" s="62">
        <f t="shared" si="9"/>
        <v>984689</v>
      </c>
      <c r="E15" s="63">
        <f>I15+N15+S15+X15+AC15+AP15+AU15+BE15</f>
        <v>57264.93</v>
      </c>
      <c r="F15" s="47">
        <f>E15/D15*100</f>
        <v>5.815534651042106</v>
      </c>
      <c r="G15" s="64">
        <v>291700</v>
      </c>
      <c r="H15" s="126">
        <v>30609.67</v>
      </c>
      <c r="I15" s="45">
        <v>22551.01</v>
      </c>
      <c r="J15" s="65">
        <f t="shared" si="10"/>
        <v>73.67282953393486</v>
      </c>
      <c r="K15" s="47">
        <f t="shared" si="1"/>
        <v>7.730891326705519</v>
      </c>
      <c r="L15" s="48">
        <v>125300</v>
      </c>
      <c r="M15" s="130">
        <v>5329.79</v>
      </c>
      <c r="N15" s="77">
        <v>194.93</v>
      </c>
      <c r="O15" s="86">
        <f>N15/M15*100</f>
        <v>3.657367363442087</v>
      </c>
      <c r="P15" s="47">
        <f t="shared" si="2"/>
        <v>0.15557063048683162</v>
      </c>
      <c r="Q15" s="48">
        <v>120900</v>
      </c>
      <c r="R15" s="126">
        <v>297.96</v>
      </c>
      <c r="S15" s="45">
        <v>168.83</v>
      </c>
      <c r="T15" s="47">
        <f t="shared" si="3"/>
        <v>56.66196804940261</v>
      </c>
      <c r="U15" s="47">
        <f t="shared" si="11"/>
        <v>0.1396443341604632</v>
      </c>
      <c r="V15" s="48">
        <v>358100</v>
      </c>
      <c r="W15" s="126">
        <v>13470.58</v>
      </c>
      <c r="X15" s="45">
        <v>6420.47</v>
      </c>
      <c r="Y15" s="47">
        <f t="shared" si="4"/>
        <v>47.662906868152675</v>
      </c>
      <c r="Z15" s="47">
        <f t="shared" si="5"/>
        <v>1.792926556827702</v>
      </c>
      <c r="AA15" s="48"/>
      <c r="AB15" s="135">
        <v>2900</v>
      </c>
      <c r="AC15" s="48">
        <v>1700</v>
      </c>
      <c r="AD15" s="47">
        <f t="shared" si="6"/>
        <v>58.620689655172406</v>
      </c>
      <c r="AE15" s="47">
        <v>0</v>
      </c>
      <c r="AF15" s="45"/>
      <c r="AG15" s="45"/>
      <c r="AH15" s="45"/>
      <c r="AI15" s="47"/>
      <c r="AJ15" s="47"/>
      <c r="AK15" s="248" t="s">
        <v>9</v>
      </c>
      <c r="AL15" s="248"/>
      <c r="AM15" s="249"/>
      <c r="AN15" s="48">
        <v>87490</v>
      </c>
      <c r="AO15" s="126">
        <v>7172.38</v>
      </c>
      <c r="AP15" s="45">
        <v>15849.74</v>
      </c>
      <c r="AQ15" s="47">
        <f t="shared" si="7"/>
        <v>220.9829930929482</v>
      </c>
      <c r="AR15" s="47">
        <f t="shared" si="8"/>
        <v>18.116058978168933</v>
      </c>
      <c r="AS15" s="48">
        <v>1199</v>
      </c>
      <c r="AT15" s="126">
        <v>876.11</v>
      </c>
      <c r="AU15" s="45">
        <v>99.95</v>
      </c>
      <c r="AV15" s="47">
        <f t="shared" si="12"/>
        <v>11.408384791864036</v>
      </c>
      <c r="AW15" s="47">
        <f t="shared" si="13"/>
        <v>8.336113427856548</v>
      </c>
      <c r="AX15" s="47"/>
      <c r="AY15" s="45"/>
      <c r="AZ15" s="67"/>
      <c r="BA15" s="47"/>
      <c r="BB15" s="47"/>
      <c r="BC15" s="48"/>
      <c r="BD15" s="45"/>
      <c r="BE15" s="45">
        <v>10280</v>
      </c>
      <c r="BF15" s="47"/>
      <c r="BG15" s="47"/>
      <c r="BH15" s="47"/>
      <c r="BI15" s="140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68"/>
      <c r="BX15" s="126">
        <v>0</v>
      </c>
      <c r="BY15" s="45"/>
      <c r="BZ15" s="47">
        <v>0</v>
      </c>
      <c r="CA15" s="47">
        <v>0</v>
      </c>
    </row>
    <row r="16" spans="1:79" s="20" customFormat="1" ht="26.25" customHeight="1">
      <c r="A16" s="237" t="s">
        <v>10</v>
      </c>
      <c r="B16" s="237"/>
      <c r="C16" s="238"/>
      <c r="D16" s="62">
        <f t="shared" si="9"/>
        <v>687984</v>
      </c>
      <c r="E16" s="63">
        <f>I16+N16+S16+X16+AC16+AH16+AP16+AU16</f>
        <v>106517.67</v>
      </c>
      <c r="F16" s="47">
        <f t="shared" si="0"/>
        <v>15.482579536733413</v>
      </c>
      <c r="G16" s="64">
        <v>146500</v>
      </c>
      <c r="H16" s="126">
        <v>11405.37</v>
      </c>
      <c r="I16" s="45">
        <v>12631.69</v>
      </c>
      <c r="J16" s="65">
        <f t="shared" si="10"/>
        <v>110.75212816418932</v>
      </c>
      <c r="K16" s="47">
        <f t="shared" si="1"/>
        <v>8.622313993174062</v>
      </c>
      <c r="L16" s="48">
        <v>95100</v>
      </c>
      <c r="M16" s="130">
        <v>7281.75</v>
      </c>
      <c r="N16" s="77">
        <v>10499.5</v>
      </c>
      <c r="O16" s="86">
        <f>N16/M16*100</f>
        <v>144.1892402238473</v>
      </c>
      <c r="P16" s="47">
        <f t="shared" si="2"/>
        <v>11.040483701366982</v>
      </c>
      <c r="Q16" s="48">
        <v>89600</v>
      </c>
      <c r="R16" s="126">
        <v>569.32</v>
      </c>
      <c r="S16" s="45">
        <v>232.25</v>
      </c>
      <c r="T16" s="47">
        <f t="shared" si="3"/>
        <v>40.79428089650811</v>
      </c>
      <c r="U16" s="47">
        <f t="shared" si="11"/>
        <v>0.2592075892857143</v>
      </c>
      <c r="V16" s="48">
        <v>256800</v>
      </c>
      <c r="W16" s="133">
        <v>27175.4</v>
      </c>
      <c r="X16" s="66">
        <v>65959.76</v>
      </c>
      <c r="Y16" s="47">
        <f>X16/W16*100</f>
        <v>242.71863523627982</v>
      </c>
      <c r="Z16" s="47">
        <f t="shared" si="5"/>
        <v>25.685264797507784</v>
      </c>
      <c r="AA16" s="48"/>
      <c r="AB16" s="135">
        <v>1650</v>
      </c>
      <c r="AC16" s="48">
        <v>980</v>
      </c>
      <c r="AD16" s="47">
        <f t="shared" si="6"/>
        <v>59.3939393939394</v>
      </c>
      <c r="AE16" s="47">
        <v>0</v>
      </c>
      <c r="AF16" s="45"/>
      <c r="AG16" s="45"/>
      <c r="AH16" s="45">
        <v>183.26</v>
      </c>
      <c r="AI16" s="47"/>
      <c r="AJ16" s="47"/>
      <c r="AK16" s="248" t="s">
        <v>10</v>
      </c>
      <c r="AL16" s="248"/>
      <c r="AM16" s="249"/>
      <c r="AN16" s="48">
        <v>91185</v>
      </c>
      <c r="AO16" s="126">
        <v>4643.26</v>
      </c>
      <c r="AP16" s="45">
        <v>14564.55</v>
      </c>
      <c r="AQ16" s="47">
        <f t="shared" si="7"/>
        <v>313.67078302744187</v>
      </c>
      <c r="AR16" s="47">
        <f t="shared" si="8"/>
        <v>15.972528376377692</v>
      </c>
      <c r="AS16" s="48">
        <v>8799</v>
      </c>
      <c r="AT16" s="126">
        <v>733.33</v>
      </c>
      <c r="AU16" s="45">
        <v>1466.66</v>
      </c>
      <c r="AV16" s="47">
        <f t="shared" si="12"/>
        <v>200</v>
      </c>
      <c r="AW16" s="47">
        <f t="shared" si="13"/>
        <v>16.6684850551199</v>
      </c>
      <c r="AX16" s="47"/>
      <c r="AY16" s="45"/>
      <c r="AZ16" s="67"/>
      <c r="BA16" s="47"/>
      <c r="BB16" s="47"/>
      <c r="BC16" s="48"/>
      <c r="BD16" s="45"/>
      <c r="BE16" s="45"/>
      <c r="BF16" s="47"/>
      <c r="BG16" s="47"/>
      <c r="BH16" s="47"/>
      <c r="BI16" s="140"/>
      <c r="BJ16" s="47"/>
      <c r="BK16" s="47"/>
      <c r="BL16" s="47"/>
      <c r="BM16" s="47"/>
      <c r="BN16" s="47"/>
      <c r="BO16" s="48"/>
      <c r="BP16" s="47"/>
      <c r="BQ16" s="47"/>
      <c r="BR16" s="47"/>
      <c r="BS16" s="47"/>
      <c r="BT16" s="47"/>
      <c r="BU16" s="47"/>
      <c r="BV16" s="47"/>
      <c r="BW16" s="68"/>
      <c r="BX16" s="126">
        <v>0</v>
      </c>
      <c r="BY16" s="45"/>
      <c r="BZ16" s="47">
        <v>0</v>
      </c>
      <c r="CA16" s="47">
        <v>0</v>
      </c>
    </row>
    <row r="17" spans="1:79" s="20" customFormat="1" ht="24.75" customHeight="1">
      <c r="A17" s="237" t="s">
        <v>11</v>
      </c>
      <c r="B17" s="237"/>
      <c r="C17" s="238"/>
      <c r="D17" s="62">
        <f>G17+L17+Q17+V17+AA17+AF17+AN17+AS17+AX17+BC17+BW17+BH17</f>
        <v>5823422</v>
      </c>
      <c r="E17" s="63">
        <f>I17+N17+S17+X17+AP17+AU17+BE17+BJ17+BO17+BT17+BY17</f>
        <v>587491.2499999999</v>
      </c>
      <c r="F17" s="47">
        <f t="shared" si="0"/>
        <v>10.088419661154555</v>
      </c>
      <c r="G17" s="64">
        <v>3635400</v>
      </c>
      <c r="H17" s="126">
        <v>385273.79</v>
      </c>
      <c r="I17" s="45">
        <v>428996.72</v>
      </c>
      <c r="J17" s="65">
        <f t="shared" si="10"/>
        <v>111.34853476536777</v>
      </c>
      <c r="K17" s="47">
        <f t="shared" si="1"/>
        <v>11.800536942289707</v>
      </c>
      <c r="L17" s="48">
        <v>66700</v>
      </c>
      <c r="M17" s="130">
        <v>121.8</v>
      </c>
      <c r="N17" s="77">
        <v>119.22</v>
      </c>
      <c r="O17" s="86">
        <f>N17/M17*100</f>
        <v>97.88177339901478</v>
      </c>
      <c r="P17" s="47">
        <f t="shared" si="2"/>
        <v>0.17874062968515742</v>
      </c>
      <c r="Q17" s="48">
        <v>256000</v>
      </c>
      <c r="R17" s="126">
        <v>1672.16</v>
      </c>
      <c r="S17" s="45">
        <v>2090.86</v>
      </c>
      <c r="T17" s="47">
        <f t="shared" si="3"/>
        <v>125.0394699071859</v>
      </c>
      <c r="U17" s="47">
        <f t="shared" si="11"/>
        <v>0.8167421875</v>
      </c>
      <c r="V17" s="48">
        <v>1650400</v>
      </c>
      <c r="W17" s="126">
        <v>181006.38</v>
      </c>
      <c r="X17" s="45">
        <v>105935.35</v>
      </c>
      <c r="Y17" s="47">
        <f t="shared" si="4"/>
        <v>58.525754727540544</v>
      </c>
      <c r="Z17" s="47">
        <f t="shared" si="5"/>
        <v>6.418768177411536</v>
      </c>
      <c r="AA17" s="48"/>
      <c r="AB17" s="135"/>
      <c r="AC17" s="48"/>
      <c r="AD17" s="47"/>
      <c r="AE17" s="47">
        <v>0</v>
      </c>
      <c r="AF17" s="45"/>
      <c r="AG17" s="45"/>
      <c r="AH17" s="46"/>
      <c r="AI17" s="47"/>
      <c r="AJ17" s="47"/>
      <c r="AK17" s="248" t="s">
        <v>11</v>
      </c>
      <c r="AL17" s="248"/>
      <c r="AM17" s="249"/>
      <c r="AN17" s="48">
        <v>166450</v>
      </c>
      <c r="AO17" s="126">
        <v>8275.85</v>
      </c>
      <c r="AP17" s="45">
        <v>6702.14</v>
      </c>
      <c r="AQ17" s="47">
        <f t="shared" si="7"/>
        <v>80.98430976878508</v>
      </c>
      <c r="AR17" s="47">
        <f t="shared" si="8"/>
        <v>4.026518474016221</v>
      </c>
      <c r="AS17" s="48">
        <v>48472</v>
      </c>
      <c r="AT17" s="126">
        <v>3208.6</v>
      </c>
      <c r="AU17" s="45">
        <v>3208.6</v>
      </c>
      <c r="AV17" s="47">
        <f t="shared" si="12"/>
        <v>100</v>
      </c>
      <c r="AW17" s="47">
        <f t="shared" si="13"/>
        <v>6.619491665291302</v>
      </c>
      <c r="AX17" s="47"/>
      <c r="AY17" s="45"/>
      <c r="AZ17" s="67"/>
      <c r="BA17" s="47"/>
      <c r="BB17" s="47"/>
      <c r="BC17" s="48"/>
      <c r="BD17" s="45"/>
      <c r="BE17" s="45">
        <v>40438.36</v>
      </c>
      <c r="BF17" s="47"/>
      <c r="BG17" s="47"/>
      <c r="BH17" s="48"/>
      <c r="BI17" s="135">
        <v>75000</v>
      </c>
      <c r="BJ17" s="48"/>
      <c r="BK17" s="47"/>
      <c r="BL17" s="47"/>
      <c r="BM17" s="47"/>
      <c r="BN17" s="48"/>
      <c r="BO17" s="48"/>
      <c r="BP17" s="47"/>
      <c r="BQ17" s="47"/>
      <c r="BR17" s="47"/>
      <c r="BS17" s="47"/>
      <c r="BT17" s="48"/>
      <c r="BU17" s="47"/>
      <c r="BV17" s="47"/>
      <c r="BW17" s="68"/>
      <c r="BX17" s="126">
        <v>75000</v>
      </c>
      <c r="BY17" s="45"/>
      <c r="BZ17" s="47">
        <v>0</v>
      </c>
      <c r="CA17" s="47">
        <v>0</v>
      </c>
    </row>
    <row r="18" spans="1:79" s="20" customFormat="1" ht="27.75" customHeight="1">
      <c r="A18" s="237" t="s">
        <v>12</v>
      </c>
      <c r="B18" s="237"/>
      <c r="C18" s="238"/>
      <c r="D18" s="62">
        <f t="shared" si="9"/>
        <v>1566600</v>
      </c>
      <c r="E18" s="63">
        <f>I18+N18+S18+X18+AC18+AH18+AP18+BE18</f>
        <v>176771.14</v>
      </c>
      <c r="F18" s="47">
        <f t="shared" si="0"/>
        <v>11.283744414655944</v>
      </c>
      <c r="G18" s="64">
        <v>532100</v>
      </c>
      <c r="H18" s="126">
        <v>72953.52</v>
      </c>
      <c r="I18" s="45">
        <v>65923.69</v>
      </c>
      <c r="J18" s="65">
        <f t="shared" si="10"/>
        <v>90.36396050526417</v>
      </c>
      <c r="K18" s="47">
        <f t="shared" si="1"/>
        <v>12.389342228904342</v>
      </c>
      <c r="L18" s="48">
        <v>294300</v>
      </c>
      <c r="M18" s="130">
        <v>0</v>
      </c>
      <c r="N18" s="77">
        <v>1186.61</v>
      </c>
      <c r="O18" s="86">
        <v>0</v>
      </c>
      <c r="P18" s="47">
        <f t="shared" si="2"/>
        <v>0.4031974176010873</v>
      </c>
      <c r="Q18" s="48">
        <v>164900</v>
      </c>
      <c r="R18" s="126">
        <v>906.15</v>
      </c>
      <c r="S18" s="45">
        <v>771.49</v>
      </c>
      <c r="T18" s="47">
        <f t="shared" si="3"/>
        <v>85.1393257187</v>
      </c>
      <c r="U18" s="47">
        <f t="shared" si="11"/>
        <v>0.46785324439053977</v>
      </c>
      <c r="V18" s="48">
        <v>423400</v>
      </c>
      <c r="W18" s="126">
        <v>50303.42</v>
      </c>
      <c r="X18" s="45">
        <v>55182.35</v>
      </c>
      <c r="Y18" s="47">
        <f t="shared" si="4"/>
        <v>109.69900257278731</v>
      </c>
      <c r="Z18" s="47">
        <f t="shared" si="5"/>
        <v>13.033148323098725</v>
      </c>
      <c r="AA18" s="48"/>
      <c r="AB18" s="135">
        <v>3410</v>
      </c>
      <c r="AC18" s="48">
        <v>4430</v>
      </c>
      <c r="AD18" s="47">
        <f t="shared" si="6"/>
        <v>129.91202346041055</v>
      </c>
      <c r="AE18" s="47">
        <v>0</v>
      </c>
      <c r="AF18" s="45"/>
      <c r="AG18" s="45"/>
      <c r="AH18" s="45"/>
      <c r="AI18" s="47"/>
      <c r="AJ18" s="47"/>
      <c r="AK18" s="248" t="s">
        <v>12</v>
      </c>
      <c r="AL18" s="248"/>
      <c r="AM18" s="249"/>
      <c r="AN18" s="48">
        <v>151900</v>
      </c>
      <c r="AO18" s="126">
        <v>14.46</v>
      </c>
      <c r="AP18" s="45">
        <v>49277</v>
      </c>
      <c r="AQ18" s="47">
        <f t="shared" si="7"/>
        <v>340781.4661134163</v>
      </c>
      <c r="AR18" s="47">
        <f t="shared" si="8"/>
        <v>32.44042132982225</v>
      </c>
      <c r="AS18" s="48"/>
      <c r="AT18" s="138"/>
      <c r="AU18" s="46"/>
      <c r="AV18" s="47">
        <v>0</v>
      </c>
      <c r="AW18" s="47"/>
      <c r="AX18" s="47"/>
      <c r="AY18" s="45"/>
      <c r="AZ18" s="45"/>
      <c r="BA18" s="47"/>
      <c r="BB18" s="47"/>
      <c r="BC18" s="48"/>
      <c r="BD18" s="45"/>
      <c r="BE18" s="45"/>
      <c r="BF18" s="47"/>
      <c r="BG18" s="47"/>
      <c r="BH18" s="48"/>
      <c r="BI18" s="135"/>
      <c r="BJ18" s="48"/>
      <c r="BK18" s="47"/>
      <c r="BL18" s="47"/>
      <c r="BM18" s="47"/>
      <c r="BN18" s="47"/>
      <c r="BO18" s="48"/>
      <c r="BP18" s="47"/>
      <c r="BQ18" s="47"/>
      <c r="BR18" s="47"/>
      <c r="BS18" s="47"/>
      <c r="BT18" s="47"/>
      <c r="BU18" s="47"/>
      <c r="BV18" s="47"/>
      <c r="BW18" s="68"/>
      <c r="BX18" s="126">
        <v>0</v>
      </c>
      <c r="BY18" s="45"/>
      <c r="BZ18" s="47">
        <v>0</v>
      </c>
      <c r="CA18" s="47">
        <v>0</v>
      </c>
    </row>
    <row r="19" spans="1:79" s="22" customFormat="1" ht="24.75" customHeight="1">
      <c r="A19" s="235" t="s">
        <v>3</v>
      </c>
      <c r="B19" s="235"/>
      <c r="C19" s="236"/>
      <c r="D19" s="73">
        <f>SUM(D10:D18)</f>
        <v>12642228</v>
      </c>
      <c r="E19" s="74">
        <f>SUM(E10:E18)</f>
        <v>1277359.65</v>
      </c>
      <c r="F19" s="98">
        <f>E19/D19*100</f>
        <v>10.103912459101354</v>
      </c>
      <c r="G19" s="75">
        <f>SUM(G10:G18)</f>
        <v>5561100</v>
      </c>
      <c r="H19" s="128">
        <f>H10+H11+H12+H13+H14+H15+H16+H17+H18</f>
        <v>602935.33</v>
      </c>
      <c r="I19" s="76">
        <f aca="true" t="shared" si="14" ref="I19:AH19">SUM(I10:I18)</f>
        <v>626570.01</v>
      </c>
      <c r="J19" s="123">
        <f>I19/H19*100</f>
        <v>103.91993615633703</v>
      </c>
      <c r="K19" s="123">
        <f>I19/G19*100</f>
        <v>11.267015698333063</v>
      </c>
      <c r="L19" s="75">
        <f t="shared" si="14"/>
        <v>767200</v>
      </c>
      <c r="M19" s="131">
        <f>M18+M17+M16+M15+M14+M12+M11+M13+M10</f>
        <v>17869.29</v>
      </c>
      <c r="N19" s="76">
        <f t="shared" si="14"/>
        <v>10718.75</v>
      </c>
      <c r="O19" s="123">
        <f t="shared" si="14"/>
        <v>1651.803308967931</v>
      </c>
      <c r="P19" s="123">
        <f>N19/L19*100</f>
        <v>1.3971259124087592</v>
      </c>
      <c r="Q19" s="75">
        <f t="shared" si="14"/>
        <v>1047600</v>
      </c>
      <c r="R19" s="132">
        <f>SUM(R10:R18)</f>
        <v>8660.51</v>
      </c>
      <c r="S19" s="76">
        <f t="shared" si="14"/>
        <v>4676.16</v>
      </c>
      <c r="T19" s="123">
        <f t="shared" si="14"/>
        <v>593.3558283187372</v>
      </c>
      <c r="U19" s="123">
        <f t="shared" si="14"/>
        <v>2.8113864209526183</v>
      </c>
      <c r="V19" s="75">
        <f t="shared" si="14"/>
        <v>4152800</v>
      </c>
      <c r="W19" s="134">
        <f>SUM(W10:W18)</f>
        <v>417371.02999999997</v>
      </c>
      <c r="X19" s="76">
        <f t="shared" si="14"/>
        <v>397274.33999999997</v>
      </c>
      <c r="Y19" s="123">
        <f>X19/W19*100</f>
        <v>95.18493413402459</v>
      </c>
      <c r="Z19" s="123">
        <f>X19/V19*100</f>
        <v>9.566421209786167</v>
      </c>
      <c r="AA19" s="75">
        <f t="shared" si="14"/>
        <v>0</v>
      </c>
      <c r="AB19" s="137">
        <f>AB10+AB11+AB12+AB13+AB14+AB15+AB16+AB17+AB18</f>
        <v>20410</v>
      </c>
      <c r="AC19" s="75">
        <f t="shared" si="14"/>
        <v>19140</v>
      </c>
      <c r="AD19" s="123">
        <f>AC19/AB19*100</f>
        <v>93.77756001959824</v>
      </c>
      <c r="AE19" s="68">
        <v>0</v>
      </c>
      <c r="AF19" s="75">
        <f t="shared" si="14"/>
        <v>0</v>
      </c>
      <c r="AG19" s="75">
        <f t="shared" si="14"/>
        <v>0</v>
      </c>
      <c r="AH19" s="76">
        <f t="shared" si="14"/>
        <v>183.26</v>
      </c>
      <c r="AI19" s="75"/>
      <c r="AJ19" s="75"/>
      <c r="AK19" s="247" t="s">
        <v>3</v>
      </c>
      <c r="AL19" s="247"/>
      <c r="AM19" s="247"/>
      <c r="AN19" s="75">
        <f>SUM(AN10:AN18)</f>
        <v>1020780</v>
      </c>
      <c r="AO19" s="134">
        <f>SUM(AO10:AO18)</f>
        <v>49142.119999999995</v>
      </c>
      <c r="AP19" s="76">
        <f aca="true" t="shared" si="15" ref="AP19:CA19">SUM(AP10:AP18)</f>
        <v>157791.06</v>
      </c>
      <c r="AQ19" s="68">
        <f t="shared" si="7"/>
        <v>321.0912756714607</v>
      </c>
      <c r="AR19" s="123">
        <f>AP19/AN19*100</f>
        <v>15.457891024510667</v>
      </c>
      <c r="AS19" s="75">
        <f t="shared" si="15"/>
        <v>92748</v>
      </c>
      <c r="AT19" s="139">
        <f>AT10+AT11+AT12+AT13+AT14+AT15+AT16+AT17+AT18</f>
        <v>7654.74</v>
      </c>
      <c r="AU19" s="76">
        <f t="shared" si="15"/>
        <v>9787.71</v>
      </c>
      <c r="AV19" s="68">
        <f t="shared" si="12"/>
        <v>127.8646956003731</v>
      </c>
      <c r="AW19" s="123">
        <f>AU19/AS19*100</f>
        <v>10.553014620261353</v>
      </c>
      <c r="AX19" s="75">
        <f t="shared" si="15"/>
        <v>0</v>
      </c>
      <c r="AY19" s="75">
        <f t="shared" si="15"/>
        <v>0</v>
      </c>
      <c r="AZ19" s="75">
        <f t="shared" si="15"/>
        <v>0</v>
      </c>
      <c r="BA19" s="75"/>
      <c r="BB19" s="75"/>
      <c r="BC19" s="75">
        <f t="shared" si="15"/>
        <v>0</v>
      </c>
      <c r="BD19" s="75">
        <f t="shared" si="15"/>
        <v>0</v>
      </c>
      <c r="BE19" s="76">
        <f t="shared" si="15"/>
        <v>50718.36</v>
      </c>
      <c r="BF19" s="75"/>
      <c r="BG19" s="75"/>
      <c r="BH19" s="75">
        <f t="shared" si="15"/>
        <v>0</v>
      </c>
      <c r="BI19" s="141">
        <f>BI17</f>
        <v>75000</v>
      </c>
      <c r="BJ19" s="75">
        <f t="shared" si="15"/>
        <v>0</v>
      </c>
      <c r="BK19" s="75"/>
      <c r="BL19" s="75"/>
      <c r="BM19" s="75">
        <f t="shared" si="15"/>
        <v>0</v>
      </c>
      <c r="BN19" s="75">
        <f t="shared" si="15"/>
        <v>0</v>
      </c>
      <c r="BO19" s="75">
        <f t="shared" si="15"/>
        <v>0</v>
      </c>
      <c r="BP19" s="75"/>
      <c r="BQ19" s="75"/>
      <c r="BR19" s="75">
        <f t="shared" si="15"/>
        <v>0</v>
      </c>
      <c r="BS19" s="75">
        <f t="shared" si="15"/>
        <v>0</v>
      </c>
      <c r="BT19" s="75">
        <f t="shared" si="15"/>
        <v>0</v>
      </c>
      <c r="BU19" s="75"/>
      <c r="BV19" s="75"/>
      <c r="BW19" s="75">
        <f t="shared" si="15"/>
        <v>0</v>
      </c>
      <c r="BX19" s="134">
        <f>BX10+BX11+BX12+BX13+BX14+BX15+BX16+BX17+BX18</f>
        <v>135034.47</v>
      </c>
      <c r="BY19" s="75">
        <f t="shared" si="15"/>
        <v>500</v>
      </c>
      <c r="BZ19" s="123">
        <f>BY19/BX19*100</f>
        <v>0.37027582660930947</v>
      </c>
      <c r="CA19" s="123">
        <f t="shared" si="15"/>
        <v>0</v>
      </c>
    </row>
    <row r="20" spans="1:79" s="22" customFormat="1" ht="24.75" customHeight="1">
      <c r="A20" s="26"/>
      <c r="B20" s="26"/>
      <c r="C20" s="26"/>
      <c r="D20" s="27"/>
      <c r="E20" s="28"/>
      <c r="F20" s="29"/>
      <c r="G20" s="29"/>
      <c r="H20" s="30"/>
      <c r="I20" s="31"/>
      <c r="J20" s="31"/>
      <c r="K20" s="32"/>
      <c r="L20" s="32"/>
      <c r="M20" s="30"/>
      <c r="N20" s="33"/>
      <c r="O20" s="33"/>
      <c r="P20" s="32"/>
      <c r="Q20" s="32"/>
      <c r="R20" s="30"/>
      <c r="S20" s="31"/>
      <c r="T20" s="31"/>
      <c r="U20" s="32"/>
      <c r="V20" s="32"/>
      <c r="W20" s="30"/>
      <c r="X20" s="31"/>
      <c r="Y20" s="31"/>
      <c r="Z20" s="32"/>
      <c r="AA20" s="32"/>
      <c r="AB20" s="30"/>
      <c r="AC20" s="30"/>
      <c r="AD20" s="30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0"/>
      <c r="AP20" s="31"/>
      <c r="AQ20" s="31"/>
      <c r="AR20" s="32"/>
      <c r="AS20" s="32"/>
      <c r="AT20" s="34"/>
      <c r="AU20" s="34"/>
      <c r="AV20" s="35"/>
      <c r="AW20" s="32"/>
      <c r="AX20" s="32"/>
      <c r="AY20" s="30"/>
      <c r="AZ20" s="30"/>
      <c r="BA20" s="31"/>
      <c r="BB20" s="32"/>
      <c r="BC20" s="32"/>
      <c r="BD20" s="30"/>
      <c r="BE20" s="30"/>
      <c r="BF20" s="31"/>
      <c r="BG20" s="32"/>
      <c r="BH20" s="32"/>
      <c r="BI20" s="32"/>
      <c r="BJ20" s="8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0"/>
      <c r="BY20" s="30"/>
      <c r="BZ20" s="31"/>
      <c r="CA20" s="32"/>
    </row>
    <row r="21" spans="1:79" s="22" customFormat="1" ht="24.75" customHeight="1">
      <c r="A21" s="26"/>
      <c r="B21" s="26"/>
      <c r="C21" s="26"/>
      <c r="D21" s="27"/>
      <c r="E21" s="28"/>
      <c r="F21" s="29"/>
      <c r="G21" s="29"/>
      <c r="H21" s="31"/>
      <c r="I21" s="31"/>
      <c r="J21" s="31"/>
      <c r="K21" s="32"/>
      <c r="L21" s="32"/>
      <c r="M21" s="30"/>
      <c r="N21" s="33"/>
      <c r="O21" s="33"/>
      <c r="P21" s="32"/>
      <c r="Q21" s="32"/>
      <c r="R21" s="30"/>
      <c r="S21" s="31"/>
      <c r="T21" s="31"/>
      <c r="U21" s="32"/>
      <c r="V21" s="32"/>
      <c r="W21" s="30"/>
      <c r="X21" s="31"/>
      <c r="Y21" s="31"/>
      <c r="Z21" s="32"/>
      <c r="AA21" s="32"/>
      <c r="AB21" s="30"/>
      <c r="AC21" s="30"/>
      <c r="AD21" s="30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0"/>
      <c r="AP21" s="31"/>
      <c r="AQ21" s="31"/>
      <c r="AR21" s="32"/>
      <c r="AS21" s="32"/>
      <c r="AT21" s="34"/>
      <c r="AU21" s="34"/>
      <c r="AV21" s="35"/>
      <c r="AW21" s="32"/>
      <c r="AX21" s="32"/>
      <c r="AY21" s="30"/>
      <c r="AZ21" s="30"/>
      <c r="BA21" s="31"/>
      <c r="BB21" s="32"/>
      <c r="BC21" s="32"/>
      <c r="BD21" s="30"/>
      <c r="BE21" s="30"/>
      <c r="BF21" s="31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0"/>
      <c r="BY21" s="30"/>
      <c r="BZ21" s="31"/>
      <c r="CA21" s="32"/>
    </row>
    <row r="22" spans="9:10" ht="12.75">
      <c r="I22" s="36"/>
      <c r="J22" s="36"/>
    </row>
  </sheetData>
  <sheetProtection/>
  <mergeCells count="83">
    <mergeCell ref="AS7:AW7"/>
    <mergeCell ref="BI8:BJ8"/>
    <mergeCell ref="AK11:AM11"/>
    <mergeCell ref="AV8:AW8"/>
    <mergeCell ref="BH7:BL7"/>
    <mergeCell ref="BH8:BH9"/>
    <mergeCell ref="AK16:AM16"/>
    <mergeCell ref="BK8:BL8"/>
    <mergeCell ref="AN8:AN9"/>
    <mergeCell ref="AQ8:AR8"/>
    <mergeCell ref="AS8:AS9"/>
    <mergeCell ref="AX8:AX9"/>
    <mergeCell ref="AY8:AZ8"/>
    <mergeCell ref="BA8:BB8"/>
    <mergeCell ref="BC8:BC9"/>
    <mergeCell ref="BR7:BV7"/>
    <mergeCell ref="BX8:BY8"/>
    <mergeCell ref="BR8:BR9"/>
    <mergeCell ref="BS8:BT8"/>
    <mergeCell ref="BU8:BV8"/>
    <mergeCell ref="BW8:BW9"/>
    <mergeCell ref="G6:CA6"/>
    <mergeCell ref="BC7:BG7"/>
    <mergeCell ref="BZ8:CA8"/>
    <mergeCell ref="T8:U8"/>
    <mergeCell ref="BD8:BE8"/>
    <mergeCell ref="BF8:BG8"/>
    <mergeCell ref="BW7:CA7"/>
    <mergeCell ref="AX7:BB7"/>
    <mergeCell ref="AT8:AU8"/>
    <mergeCell ref="AF7:AJ7"/>
    <mergeCell ref="H8:I8"/>
    <mergeCell ref="AO8:AP8"/>
    <mergeCell ref="V7:Z7"/>
    <mergeCell ref="AA7:AE7"/>
    <mergeCell ref="G7:K7"/>
    <mergeCell ref="L7:P7"/>
    <mergeCell ref="Q7:U7"/>
    <mergeCell ref="AF8:AF9"/>
    <mergeCell ref="AG8:AH8"/>
    <mergeCell ref="AN7:AR7"/>
    <mergeCell ref="E8:E9"/>
    <mergeCell ref="A11:C11"/>
    <mergeCell ref="A3:AR3"/>
    <mergeCell ref="A6:C9"/>
    <mergeCell ref="D6:F7"/>
    <mergeCell ref="AK7:AM9"/>
    <mergeCell ref="G8:G9"/>
    <mergeCell ref="D8:D9"/>
    <mergeCell ref="J8:K8"/>
    <mergeCell ref="Y8:Z8"/>
    <mergeCell ref="R8:S8"/>
    <mergeCell ref="AB8:AC8"/>
    <mergeCell ref="AK19:AM19"/>
    <mergeCell ref="AK12:AM12"/>
    <mergeCell ref="AK13:AM13"/>
    <mergeCell ref="AK14:AM14"/>
    <mergeCell ref="AK15:AM15"/>
    <mergeCell ref="AK10:AM10"/>
    <mergeCell ref="AK17:AM17"/>
    <mergeCell ref="AK18:AM18"/>
    <mergeCell ref="AI8:AJ8"/>
    <mergeCell ref="A10:C10"/>
    <mergeCell ref="AA8:AA9"/>
    <mergeCell ref="Q8:Q9"/>
    <mergeCell ref="L8:L9"/>
    <mergeCell ref="M8:N8"/>
    <mergeCell ref="AD8:AE8"/>
    <mergeCell ref="W8:X8"/>
    <mergeCell ref="V8:V9"/>
    <mergeCell ref="O8:P8"/>
    <mergeCell ref="A19:C19"/>
    <mergeCell ref="A16:C16"/>
    <mergeCell ref="A12:C12"/>
    <mergeCell ref="A13:C13"/>
    <mergeCell ref="A14:C14"/>
    <mergeCell ref="A17:C17"/>
    <mergeCell ref="A18:C18"/>
    <mergeCell ref="A15:C15"/>
    <mergeCell ref="BM7:BQ7"/>
    <mergeCell ref="BN8:BO8"/>
    <mergeCell ref="BP8:BQ8"/>
    <mergeCell ref="BM8:BM9"/>
  </mergeCells>
  <printOptions/>
  <pageMargins left="0" right="0" top="0.7874015748031497" bottom="0.7874015748031497" header="0.5118110236220472" footer="0.5118110236220472"/>
  <pageSetup horizontalDpi="600" verticalDpi="600" orientation="landscape" paperSize="9" scale="50" r:id="rId1"/>
  <colBreaks count="1" manualBreakCount="1"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0.25390625" style="0" customWidth="1"/>
    <col min="5" max="5" width="10.875" style="0" customWidth="1"/>
    <col min="6" max="6" width="25.125" style="0" customWidth="1"/>
    <col min="7" max="7" width="13.75390625" style="0" customWidth="1"/>
    <col min="8" max="8" width="12.25390625" style="0" customWidth="1"/>
    <col min="9" max="9" width="12.375" style="0" customWidth="1"/>
    <col min="10" max="10" width="9.25390625" style="0" customWidth="1"/>
    <col min="11" max="11" width="11.25390625" style="0" customWidth="1"/>
  </cols>
  <sheetData>
    <row r="1" spans="4:11" ht="12.75">
      <c r="D1" s="4"/>
      <c r="E1" s="3"/>
      <c r="F1" s="4"/>
      <c r="G1" s="4"/>
      <c r="H1" s="5"/>
      <c r="I1" s="5"/>
      <c r="J1" s="4"/>
      <c r="K1" s="4"/>
    </row>
    <row r="2" spans="1:11" ht="27.75" customHeight="1">
      <c r="A2" s="284" t="s">
        <v>85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2.75">
      <c r="A3" s="1"/>
      <c r="B3" s="1"/>
      <c r="C3" s="1"/>
      <c r="D3" s="6"/>
      <c r="E3" s="7"/>
      <c r="F3" s="6"/>
      <c r="G3" s="6"/>
      <c r="H3" s="8"/>
      <c r="I3" s="8"/>
      <c r="J3" s="6"/>
      <c r="K3" s="6"/>
    </row>
    <row r="4" spans="1:11" ht="14.25" customHeight="1">
      <c r="A4" s="279"/>
      <c r="B4" s="279"/>
      <c r="C4" s="279"/>
      <c r="D4" s="279"/>
      <c r="E4" s="279"/>
      <c r="F4" s="279"/>
      <c r="G4" s="286" t="s">
        <v>80</v>
      </c>
      <c r="H4" s="159" t="s">
        <v>20</v>
      </c>
      <c r="I4" s="159"/>
      <c r="J4" s="159" t="s">
        <v>21</v>
      </c>
      <c r="K4" s="159"/>
    </row>
    <row r="5" spans="1:11" ht="36.75" customHeight="1">
      <c r="A5" s="279"/>
      <c r="B5" s="279"/>
      <c r="C5" s="279"/>
      <c r="D5" s="279"/>
      <c r="E5" s="279"/>
      <c r="F5" s="279"/>
      <c r="G5" s="159"/>
      <c r="H5" s="124" t="s">
        <v>87</v>
      </c>
      <c r="I5" s="55" t="s">
        <v>86</v>
      </c>
      <c r="J5" s="55" t="s">
        <v>88</v>
      </c>
      <c r="K5" s="55" t="s">
        <v>89</v>
      </c>
    </row>
    <row r="6" spans="1:11" ht="18" customHeight="1">
      <c r="A6" s="283" t="s">
        <v>70</v>
      </c>
      <c r="B6" s="283"/>
      <c r="C6" s="283"/>
      <c r="D6" s="283"/>
      <c r="E6" s="283"/>
      <c r="F6" s="283"/>
      <c r="G6" s="99">
        <f>SUM(G7:G15)</f>
        <v>57362900</v>
      </c>
      <c r="H6" s="99">
        <f>H7+H9+H10+H11+H12+H13+H14+H15</f>
        <v>6626522.869999999</v>
      </c>
      <c r="I6" s="99">
        <f>I7+I8+I9+I10+I11+I12+I13+I14+I15</f>
        <v>6802965.409999999</v>
      </c>
      <c r="J6" s="100">
        <f aca="true" t="shared" si="0" ref="J6:J18">I6/H6*100</f>
        <v>102.66267156186544</v>
      </c>
      <c r="K6" s="100">
        <f aca="true" t="shared" si="1" ref="K6:K14">I6/G6*100</f>
        <v>11.85952141540961</v>
      </c>
    </row>
    <row r="7" spans="1:11" ht="15" customHeight="1">
      <c r="A7" s="280" t="s">
        <v>34</v>
      </c>
      <c r="B7" s="280"/>
      <c r="C7" s="280"/>
      <c r="D7" s="280"/>
      <c r="E7" s="280"/>
      <c r="F7" s="280"/>
      <c r="G7" s="54">
        <v>41944700</v>
      </c>
      <c r="H7" s="96">
        <v>4538879.22</v>
      </c>
      <c r="I7" s="23">
        <v>4698564.99</v>
      </c>
      <c r="J7" s="56">
        <f t="shared" si="0"/>
        <v>103.51817623382364</v>
      </c>
      <c r="K7" s="56">
        <f t="shared" si="1"/>
        <v>11.20180854792143</v>
      </c>
    </row>
    <row r="8" spans="1:11" ht="22.5" customHeight="1">
      <c r="A8" s="200" t="s">
        <v>79</v>
      </c>
      <c r="B8" s="287"/>
      <c r="C8" s="287"/>
      <c r="D8" s="287"/>
      <c r="E8" s="287"/>
      <c r="F8" s="288"/>
      <c r="G8" s="54">
        <v>22900</v>
      </c>
      <c r="H8" s="96"/>
      <c r="I8" s="23">
        <v>17283</v>
      </c>
      <c r="J8" s="56"/>
      <c r="K8" s="56"/>
    </row>
    <row r="9" spans="1:11" ht="15.75" customHeight="1">
      <c r="A9" s="280" t="s">
        <v>35</v>
      </c>
      <c r="B9" s="280"/>
      <c r="C9" s="280"/>
      <c r="D9" s="280"/>
      <c r="E9" s="280"/>
      <c r="F9" s="280"/>
      <c r="G9" s="54">
        <v>7749200</v>
      </c>
      <c r="H9" s="97">
        <v>1539541.06</v>
      </c>
      <c r="I9" s="23">
        <v>1533874.02</v>
      </c>
      <c r="J9" s="56">
        <f t="shared" si="0"/>
        <v>99.63190069123587</v>
      </c>
      <c r="K9" s="56">
        <f t="shared" si="1"/>
        <v>19.793966086821865</v>
      </c>
    </row>
    <row r="10" spans="1:11" ht="15.75" customHeight="1">
      <c r="A10" s="280" t="s">
        <v>13</v>
      </c>
      <c r="B10" s="280"/>
      <c r="C10" s="280"/>
      <c r="D10" s="280"/>
      <c r="E10" s="280"/>
      <c r="F10" s="280"/>
      <c r="G10" s="54">
        <v>1534400</v>
      </c>
      <c r="H10" s="97">
        <v>35738.58</v>
      </c>
      <c r="I10" s="23">
        <v>21437.51</v>
      </c>
      <c r="J10" s="56">
        <f t="shared" si="0"/>
        <v>59.98422433124091</v>
      </c>
      <c r="K10" s="56">
        <f t="shared" si="1"/>
        <v>1.3971265641293011</v>
      </c>
    </row>
    <row r="11" spans="1:11" ht="14.25" customHeight="1">
      <c r="A11" s="280" t="s">
        <v>68</v>
      </c>
      <c r="B11" s="280"/>
      <c r="C11" s="280"/>
      <c r="D11" s="280"/>
      <c r="E11" s="280"/>
      <c r="F11" s="280"/>
      <c r="G11" s="54">
        <v>1047600</v>
      </c>
      <c r="H11" s="97">
        <v>8574.07</v>
      </c>
      <c r="I11" s="121">
        <v>4676.16</v>
      </c>
      <c r="J11" s="56">
        <f t="shared" si="0"/>
        <v>54.538393085197576</v>
      </c>
      <c r="K11" s="56">
        <f t="shared" si="1"/>
        <v>0.446368843069874</v>
      </c>
    </row>
    <row r="12" spans="1:11" ht="15" customHeight="1">
      <c r="A12" s="280" t="s">
        <v>67</v>
      </c>
      <c r="B12" s="280"/>
      <c r="C12" s="280"/>
      <c r="D12" s="280"/>
      <c r="E12" s="280"/>
      <c r="F12" s="280"/>
      <c r="G12" s="54">
        <v>4152800</v>
      </c>
      <c r="H12" s="96">
        <v>416965.39</v>
      </c>
      <c r="I12" s="23">
        <v>397274.34</v>
      </c>
      <c r="J12" s="56">
        <f t="shared" si="0"/>
        <v>95.27753370609489</v>
      </c>
      <c r="K12" s="56">
        <f t="shared" si="1"/>
        <v>9.566421209786169</v>
      </c>
    </row>
    <row r="13" spans="1:11" ht="15" customHeight="1">
      <c r="A13" s="280" t="s">
        <v>36</v>
      </c>
      <c r="B13" s="280"/>
      <c r="C13" s="280"/>
      <c r="D13" s="280"/>
      <c r="E13" s="280"/>
      <c r="F13" s="280"/>
      <c r="G13" s="54">
        <v>250000</v>
      </c>
      <c r="H13" s="97">
        <v>0</v>
      </c>
      <c r="I13" s="23">
        <v>0</v>
      </c>
      <c r="J13" s="56">
        <v>0</v>
      </c>
      <c r="K13" s="56">
        <f t="shared" si="1"/>
        <v>0</v>
      </c>
    </row>
    <row r="14" spans="1:11" ht="15.75" customHeight="1">
      <c r="A14" s="280" t="s">
        <v>37</v>
      </c>
      <c r="B14" s="280"/>
      <c r="C14" s="280"/>
      <c r="D14" s="280"/>
      <c r="E14" s="280"/>
      <c r="F14" s="280"/>
      <c r="G14" s="54">
        <v>661300</v>
      </c>
      <c r="H14" s="97">
        <v>86833.03</v>
      </c>
      <c r="I14" s="23">
        <v>124140.93</v>
      </c>
      <c r="J14" s="56">
        <f t="shared" si="0"/>
        <v>142.96510210457933</v>
      </c>
      <c r="K14" s="56">
        <f t="shared" si="1"/>
        <v>18.772256162104945</v>
      </c>
    </row>
    <row r="15" spans="1:11" ht="14.25" customHeight="1">
      <c r="A15" s="280" t="s">
        <v>41</v>
      </c>
      <c r="B15" s="281"/>
      <c r="C15" s="281"/>
      <c r="D15" s="281"/>
      <c r="E15" s="281"/>
      <c r="F15" s="281"/>
      <c r="G15" s="54">
        <v>0</v>
      </c>
      <c r="H15" s="97">
        <v>-8.48</v>
      </c>
      <c r="I15" s="23">
        <v>5714.46</v>
      </c>
      <c r="J15" s="56">
        <v>0</v>
      </c>
      <c r="K15" s="56">
        <v>0</v>
      </c>
    </row>
    <row r="16" spans="1:11" ht="14.25" customHeight="1">
      <c r="A16" s="283" t="s">
        <v>71</v>
      </c>
      <c r="B16" s="283"/>
      <c r="C16" s="283"/>
      <c r="D16" s="283"/>
      <c r="E16" s="283"/>
      <c r="F16" s="283"/>
      <c r="G16" s="99">
        <f>SUM(G17:G29)</f>
        <v>4973408</v>
      </c>
      <c r="H16" s="99">
        <f>H17+H18+H19+H20+H21+H22+H23+H24+H25+H26+H27+H28+H29</f>
        <v>458104.94999999995</v>
      </c>
      <c r="I16" s="99">
        <f>I17+I18+I19+I20+I21+I22+I23+I24+I25+I26+I27+I28+I29</f>
        <v>766187.95</v>
      </c>
      <c r="J16" s="100">
        <f t="shared" si="0"/>
        <v>167.25161996175768</v>
      </c>
      <c r="K16" s="100">
        <f>I16/G16*100</f>
        <v>15.40569263571378</v>
      </c>
    </row>
    <row r="17" spans="1:11" ht="15.75" customHeight="1">
      <c r="A17" s="280" t="s">
        <v>48</v>
      </c>
      <c r="B17" s="280"/>
      <c r="C17" s="280"/>
      <c r="D17" s="280"/>
      <c r="E17" s="280"/>
      <c r="F17" s="280"/>
      <c r="G17" s="54">
        <v>2041560</v>
      </c>
      <c r="H17" s="97">
        <v>98552.44</v>
      </c>
      <c r="I17" s="23">
        <v>315581.98</v>
      </c>
      <c r="J17" s="56">
        <f t="shared" si="0"/>
        <v>320.21731780562715</v>
      </c>
      <c r="K17" s="56">
        <f>I17/G17*100</f>
        <v>15.457884167009542</v>
      </c>
    </row>
    <row r="18" spans="1:11" ht="17.25" customHeight="1">
      <c r="A18" s="280" t="s">
        <v>47</v>
      </c>
      <c r="B18" s="280"/>
      <c r="C18" s="280"/>
      <c r="D18" s="280"/>
      <c r="E18" s="280"/>
      <c r="F18" s="280"/>
      <c r="G18" s="54">
        <v>269148</v>
      </c>
      <c r="H18" s="97">
        <v>9768.04</v>
      </c>
      <c r="I18" s="23">
        <v>13227.56</v>
      </c>
      <c r="J18" s="56">
        <f t="shared" si="0"/>
        <v>135.4167263852318</v>
      </c>
      <c r="K18" s="56">
        <f>I18/G18*100</f>
        <v>4.914604604158307</v>
      </c>
    </row>
    <row r="19" spans="1:11" ht="25.5" customHeight="1">
      <c r="A19" s="277" t="s">
        <v>61</v>
      </c>
      <c r="B19" s="282"/>
      <c r="C19" s="282"/>
      <c r="D19" s="282"/>
      <c r="E19" s="282"/>
      <c r="F19" s="282"/>
      <c r="G19" s="54">
        <v>50000</v>
      </c>
      <c r="H19" s="61">
        <v>0</v>
      </c>
      <c r="I19" s="23">
        <v>0</v>
      </c>
      <c r="J19" s="56">
        <v>0</v>
      </c>
      <c r="K19" s="56">
        <f>I19/G19*100</f>
        <v>0</v>
      </c>
    </row>
    <row r="20" spans="1:11" ht="17.25" customHeight="1">
      <c r="A20" s="277" t="s">
        <v>62</v>
      </c>
      <c r="B20" s="277"/>
      <c r="C20" s="277"/>
      <c r="D20" s="277"/>
      <c r="E20" s="277"/>
      <c r="F20" s="277"/>
      <c r="G20" s="54"/>
      <c r="H20" s="61">
        <v>0</v>
      </c>
      <c r="I20" s="23">
        <v>0</v>
      </c>
      <c r="J20" s="56">
        <v>0</v>
      </c>
      <c r="K20" s="56">
        <v>0</v>
      </c>
    </row>
    <row r="21" spans="1:11" ht="16.5" customHeight="1">
      <c r="A21" s="280" t="s">
        <v>38</v>
      </c>
      <c r="B21" s="280"/>
      <c r="C21" s="280"/>
      <c r="D21" s="280"/>
      <c r="E21" s="280"/>
      <c r="F21" s="280"/>
      <c r="G21" s="54">
        <v>422100</v>
      </c>
      <c r="H21" s="97">
        <v>0</v>
      </c>
      <c r="I21" s="23">
        <v>108517.95</v>
      </c>
      <c r="J21" s="56">
        <v>0</v>
      </c>
      <c r="K21" s="56">
        <f aca="true" t="shared" si="2" ref="K21:K27">I21/G21*100</f>
        <v>25.7090618336887</v>
      </c>
    </row>
    <row r="22" spans="1:11" ht="17.25" customHeight="1">
      <c r="A22" s="280" t="s">
        <v>53</v>
      </c>
      <c r="B22" s="281"/>
      <c r="C22" s="281"/>
      <c r="D22" s="281"/>
      <c r="E22" s="281"/>
      <c r="F22" s="281"/>
      <c r="G22" s="54"/>
      <c r="H22" s="97">
        <v>0</v>
      </c>
      <c r="I22" s="23"/>
      <c r="J22" s="56"/>
      <c r="K22" s="56"/>
    </row>
    <row r="23" spans="1:11" ht="23.25" customHeight="1">
      <c r="A23" s="200" t="s">
        <v>77</v>
      </c>
      <c r="B23" s="201"/>
      <c r="C23" s="201"/>
      <c r="D23" s="201"/>
      <c r="E23" s="201"/>
      <c r="F23" s="202"/>
      <c r="G23" s="40">
        <v>25000</v>
      </c>
      <c r="H23" s="23">
        <v>0</v>
      </c>
      <c r="I23" s="56">
        <v>0</v>
      </c>
      <c r="J23" s="56"/>
      <c r="K23" s="56">
        <f>I23/G23*100</f>
        <v>0</v>
      </c>
    </row>
    <row r="24" spans="1:11" ht="17.25" customHeight="1">
      <c r="A24" s="277" t="s">
        <v>66</v>
      </c>
      <c r="B24" s="282"/>
      <c r="C24" s="282"/>
      <c r="D24" s="282"/>
      <c r="E24" s="282"/>
      <c r="F24" s="282"/>
      <c r="G24" s="40">
        <v>30000</v>
      </c>
      <c r="H24" s="61">
        <v>0</v>
      </c>
      <c r="I24" s="23">
        <v>0</v>
      </c>
      <c r="J24" s="56">
        <v>0</v>
      </c>
      <c r="K24" s="56">
        <f t="shared" si="2"/>
        <v>0</v>
      </c>
    </row>
    <row r="25" spans="1:11" ht="14.25" customHeight="1">
      <c r="A25" s="280" t="s">
        <v>39</v>
      </c>
      <c r="B25" s="280"/>
      <c r="C25" s="280"/>
      <c r="D25" s="280"/>
      <c r="E25" s="280"/>
      <c r="F25" s="280"/>
      <c r="G25" s="54">
        <v>905500</v>
      </c>
      <c r="H25" s="97">
        <v>75000</v>
      </c>
      <c r="I25" s="23">
        <v>54000</v>
      </c>
      <c r="J25" s="56">
        <v>0</v>
      </c>
      <c r="K25" s="56">
        <f t="shared" si="2"/>
        <v>5.963556046383213</v>
      </c>
    </row>
    <row r="26" spans="1:11" ht="14.25" customHeight="1">
      <c r="A26" s="280" t="s">
        <v>49</v>
      </c>
      <c r="B26" s="280"/>
      <c r="C26" s="280"/>
      <c r="D26" s="280"/>
      <c r="E26" s="280"/>
      <c r="F26" s="280"/>
      <c r="G26" s="54">
        <v>50000</v>
      </c>
      <c r="H26" s="97">
        <v>0</v>
      </c>
      <c r="I26" s="23">
        <v>101436.71</v>
      </c>
      <c r="J26" s="56">
        <v>0</v>
      </c>
      <c r="K26" s="56">
        <f t="shared" si="2"/>
        <v>202.87342</v>
      </c>
    </row>
    <row r="27" spans="1:11" ht="15" customHeight="1">
      <c r="A27" s="280" t="s">
        <v>40</v>
      </c>
      <c r="B27" s="280"/>
      <c r="C27" s="280"/>
      <c r="D27" s="280"/>
      <c r="E27" s="280"/>
      <c r="F27" s="280"/>
      <c r="G27" s="54">
        <v>1180100</v>
      </c>
      <c r="H27" s="97">
        <v>138950</v>
      </c>
      <c r="I27" s="23">
        <v>157923.75</v>
      </c>
      <c r="J27" s="56">
        <f>I27/H27*100</f>
        <v>113.65509175962576</v>
      </c>
      <c r="K27" s="56">
        <f t="shared" si="2"/>
        <v>13.382234556393527</v>
      </c>
    </row>
    <row r="28" spans="1:11" ht="15" customHeight="1">
      <c r="A28" s="277" t="s">
        <v>54</v>
      </c>
      <c r="B28" s="277"/>
      <c r="C28" s="277"/>
      <c r="D28" s="277"/>
      <c r="E28" s="277"/>
      <c r="F28" s="277"/>
      <c r="G28" s="54">
        <v>0</v>
      </c>
      <c r="H28" s="97">
        <v>135834.47</v>
      </c>
      <c r="I28" s="23">
        <v>15500</v>
      </c>
      <c r="J28" s="56">
        <f>I28/H28*100</f>
        <v>11.410947456856864</v>
      </c>
      <c r="K28" s="56">
        <v>0</v>
      </c>
    </row>
    <row r="29" spans="1:11" ht="15.75" customHeight="1">
      <c r="A29" s="277" t="s">
        <v>74</v>
      </c>
      <c r="B29" s="277"/>
      <c r="C29" s="277"/>
      <c r="D29" s="277"/>
      <c r="E29" s="277"/>
      <c r="F29" s="277"/>
      <c r="G29" s="54">
        <v>0</v>
      </c>
      <c r="H29" s="61">
        <v>0</v>
      </c>
      <c r="I29" s="23">
        <v>0</v>
      </c>
      <c r="J29" s="56">
        <v>0</v>
      </c>
      <c r="K29" s="56">
        <v>0</v>
      </c>
    </row>
    <row r="30" spans="1:11" ht="15" customHeight="1">
      <c r="A30" s="278" t="s">
        <v>73</v>
      </c>
      <c r="B30" s="278"/>
      <c r="C30" s="278"/>
      <c r="D30" s="278"/>
      <c r="E30" s="278"/>
      <c r="F30" s="278"/>
      <c r="G30" s="41">
        <f>G6+G16</f>
        <v>62336308</v>
      </c>
      <c r="H30" s="24">
        <f>H6+H16</f>
        <v>7084627.819999999</v>
      </c>
      <c r="I30" s="24">
        <f>I6+I16</f>
        <v>7569153.359999999</v>
      </c>
      <c r="J30" s="25">
        <f>I30/H30*100</f>
        <v>106.83911070998222</v>
      </c>
      <c r="K30" s="25">
        <f>I30/G30*100</f>
        <v>12.142447319786728</v>
      </c>
    </row>
  </sheetData>
  <sheetProtection/>
  <mergeCells count="30">
    <mergeCell ref="A10:F10"/>
    <mergeCell ref="A7:F7"/>
    <mergeCell ref="A21:F21"/>
    <mergeCell ref="A17:F17"/>
    <mergeCell ref="A9:F9"/>
    <mergeCell ref="A13:F13"/>
    <mergeCell ref="A16:F16"/>
    <mergeCell ref="A14:F14"/>
    <mergeCell ref="A15:F15"/>
    <mergeCell ref="A8:F8"/>
    <mergeCell ref="A25:F25"/>
    <mergeCell ref="A26:F26"/>
    <mergeCell ref="A18:F18"/>
    <mergeCell ref="A19:F19"/>
    <mergeCell ref="A20:F20"/>
    <mergeCell ref="A23:F23"/>
    <mergeCell ref="A2:K2"/>
    <mergeCell ref="G4:G5"/>
    <mergeCell ref="H4:I4"/>
    <mergeCell ref="J4:K4"/>
    <mergeCell ref="A29:F29"/>
    <mergeCell ref="A30:F30"/>
    <mergeCell ref="A4:F5"/>
    <mergeCell ref="A12:F12"/>
    <mergeCell ref="A11:F11"/>
    <mergeCell ref="A22:F22"/>
    <mergeCell ref="A24:F24"/>
    <mergeCell ref="A28:F28"/>
    <mergeCell ref="A6:F6"/>
    <mergeCell ref="A27:F2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2013-03-05T13:30:46Z</cp:lastPrinted>
  <dcterms:created xsi:type="dcterms:W3CDTF">2006-06-07T06:53:09Z</dcterms:created>
  <dcterms:modified xsi:type="dcterms:W3CDTF">2013-03-05T13:31:49Z</dcterms:modified>
  <cp:category/>
  <cp:version/>
  <cp:contentType/>
  <cp:contentStatus/>
</cp:coreProperties>
</file>